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hat Son PC\AppData\Roaming\VNPT Plugin\Files\FileTemp\"/>
    </mc:Choice>
  </mc:AlternateContent>
  <bookViews>
    <workbookView xWindow="-120" yWindow="-120" windowWidth="15000" windowHeight="12930" firstSheet="56" activeTab="56"/>
  </bookViews>
  <sheets>
    <sheet name="foxz" sheetId="11" state="veryHidden" r:id="rId1"/>
    <sheet name="results" sheetId="12" state="hidden" r:id="rId2"/>
    <sheet name="results_2" sheetId="13" state="veryHidden" r:id="rId3"/>
    <sheet name="results_3" sheetId="14" state="veryHidden" r:id="rId4"/>
    <sheet name="results_4" sheetId="15" state="veryHidden" r:id="rId5"/>
    <sheet name="TC" sheetId="110" state="hidden" r:id="rId6"/>
    <sheet name="TNMT" sheetId="80" state="hidden" r:id="rId7"/>
    <sheet name="NN&amp;PTNT" sheetId="24" state="hidden" r:id="rId8"/>
    <sheet name="TTr_1" sheetId="44" state="hidden" r:id="rId9"/>
    <sheet name="TTr_2" sheetId="45" state="hidden" r:id="rId10"/>
    <sheet name="TTTT_1" sheetId="33" state="hidden" r:id="rId11"/>
    <sheet name="TTTT_2" sheetId="34" state="hidden" r:id="rId12"/>
    <sheet name="TTTT_3" sheetId="36" state="hidden" r:id="rId13"/>
    <sheet name="TTTT_4" sheetId="37" state="hidden" r:id="rId14"/>
    <sheet name="TCT_1" sheetId="111" state="hidden" r:id="rId15"/>
    <sheet name="TCT_2" sheetId="112" state="hidden" r:id="rId16"/>
    <sheet name="TCT_3" sheetId="113" state="hidden" r:id="rId17"/>
    <sheet name="TCT_4" sheetId="114" state="hidden" r:id="rId18"/>
    <sheet name="BS_1" sheetId="18" state="hidden" r:id="rId19"/>
    <sheet name="BS_2" sheetId="19" state="hidden" r:id="rId20"/>
    <sheet name="CL_1" sheetId="99" state="hidden" r:id="rId21"/>
    <sheet name="CL_2" sheetId="98" state="hidden" r:id="rId22"/>
    <sheet name="ChL_1" sheetId="65" state="hidden" r:id="rId23"/>
    <sheet name="ChL_2" sheetId="66" state="hidden" r:id="rId24"/>
    <sheet name="VL_1" sheetId="20" state="hidden" r:id="rId25"/>
    <sheet name="VL_2" sheetId="21" state="hidden" r:id="rId26"/>
    <sheet name="VL_3" sheetId="23" state="hidden" r:id="rId27"/>
    <sheet name="DL_1" sheetId="46" state="hidden" r:id="rId28"/>
    <sheet name="DL_2" sheetId="47" state="hidden" r:id="rId29"/>
    <sheet name="DL_3" sheetId="49" state="hidden" r:id="rId30"/>
    <sheet name="TĐ_1" sheetId="75" state="hidden" r:id="rId31"/>
    <sheet name="TĐ_2" sheetId="76" state="hidden" r:id="rId32"/>
    <sheet name="TĐ_3" sheetId="77" state="hidden" r:id="rId33"/>
    <sheet name="TĐ_4" sheetId="79" state="hidden" r:id="rId34"/>
    <sheet name="TĐ_5" sheetId="83" state="hidden" r:id="rId35"/>
    <sheet name="BG_1" sheetId="30" state="hidden" r:id="rId36"/>
    <sheet name="BG_2" sheetId="29" state="hidden" r:id="rId37"/>
    <sheet name="BG_3" sheetId="28" state="hidden" r:id="rId38"/>
    <sheet name="TP_1" sheetId="50" state="hidden" r:id="rId39"/>
    <sheet name="TP_2" sheetId="52" state="hidden" r:id="rId40"/>
    <sheet name="TP_3" sheetId="54" state="hidden" r:id="rId41"/>
    <sheet name="TP_4" sheetId="55" state="hidden" r:id="rId42"/>
    <sheet name="TP_5" sheetId="56" state="hidden" r:id="rId43"/>
    <sheet name="TP_6" sheetId="57" state="hidden" r:id="rId44"/>
    <sheet name="TP_7" sheetId="58" state="hidden" r:id="rId45"/>
    <sheet name="TP_8" sheetId="59" state="hidden" r:id="rId46"/>
    <sheet name="TP_9" sheetId="61" state="hidden" r:id="rId47"/>
    <sheet name="TP_10" sheetId="63" state="hidden" r:id="rId48"/>
    <sheet name="LB_1" sheetId="38" state="hidden" r:id="rId49"/>
    <sheet name="LB_2" sheetId="39" state="hidden" r:id="rId50"/>
    <sheet name="LB_3" sheetId="40" state="hidden" r:id="rId51"/>
    <sheet name="LB_4" sheetId="41" state="hidden" r:id="rId52"/>
    <sheet name="VQ_1" sheetId="87" state="hidden" r:id="rId53"/>
    <sheet name="VQ_2" sheetId="88" state="hidden" r:id="rId54"/>
    <sheet name="VQ_3" sheetId="89" state="hidden" r:id="rId55"/>
    <sheet name="HL_1" sheetId="105" state="hidden" r:id="rId56"/>
    <sheet name="Nuocngoai" sheetId="115" r:id="rId57"/>
  </sheets>
  <definedNames>
    <definedName name="_xlnm.Print_Area" localSheetId="35">BG_1!$A$1:$G$21</definedName>
    <definedName name="_xlnm.Print_Area" localSheetId="36">BG_2!$A$1:$G$21</definedName>
    <definedName name="_xlnm.Print_Area" localSheetId="37">BG_3!$A$1:$G$31</definedName>
    <definedName name="_xlnm.Print_Area" localSheetId="18">BS_1!$A$1:$G$24</definedName>
    <definedName name="_xlnm.Print_Area" localSheetId="19">BS_2!$A$1:$G$28</definedName>
    <definedName name="_xlnm.Print_Area" localSheetId="27">DL_1!$A$1:$G$23</definedName>
    <definedName name="_xlnm.Print_Area" localSheetId="28">DL_2!$A$1:$G$23</definedName>
    <definedName name="_xlnm.Print_Area" localSheetId="29">DL_3!$A$1:$G$27</definedName>
    <definedName name="_xlnm.Print_Area" localSheetId="48">LB_1!$A$1:$G$26</definedName>
    <definedName name="_xlnm.Print_Area" localSheetId="7">'NN&amp;PTNT'!$A$1:$G$17</definedName>
    <definedName name="_xlnm.Print_Area" localSheetId="56">Nuocngoai!$A$1:$J$34</definedName>
    <definedName name="_xlnm.Print_Area" localSheetId="14">TCT_1!$A$1:$G$34</definedName>
    <definedName name="_xlnm.Print_Area" localSheetId="15">TCT_2!$A$1:$G$37</definedName>
    <definedName name="_xlnm.Print_Area" localSheetId="6">TNMT!$A$1:$G$27</definedName>
    <definedName name="_xlnm.Print_Area" localSheetId="42">TP_5!$A$1:$G$21</definedName>
    <definedName name="_xlnm.Print_Area" localSheetId="10">TTTT_1!$A$1:$G$20</definedName>
    <definedName name="_xlnm.Print_Area" localSheetId="52">VQ_1!$A$3:$G$25</definedName>
    <definedName name="_xlnm.Print_Area" localSheetId="53">VQ_2!$A$3:$G$25</definedName>
    <definedName name="_xlnm.Print_Area" localSheetId="54">VQ_3!$A$3:$G$30</definedName>
    <definedName name="_xlnm.Print_Titles" localSheetId="35">BG_1!$8:$10</definedName>
    <definedName name="_xlnm.Print_Titles" localSheetId="37">BG_3!$8:$10</definedName>
    <definedName name="_xlnm.Print_Titles" localSheetId="18">BS_1!$8:$10</definedName>
    <definedName name="_xlnm.Print_Titles" localSheetId="19">BS_2!$8:$10</definedName>
    <definedName name="_xlnm.Print_Titles" localSheetId="27">DL_1!$8:$10</definedName>
    <definedName name="_xlnm.Print_Titles" localSheetId="28">DL_2!$8:$10</definedName>
    <definedName name="_xlnm.Print_Titles" localSheetId="29">DL_3!$8:$10</definedName>
    <definedName name="_xlnm.Print_Titles" localSheetId="48">LB_1!$8:$10</definedName>
    <definedName name="_xlnm.Print_Titles" localSheetId="7">'NN&amp;PTNT'!$8:$10</definedName>
    <definedName name="_xlnm.Print_Titles" localSheetId="56">Nuocngoai!$8:$9</definedName>
    <definedName name="_xlnm.Print_Titles" localSheetId="34">TĐ_5!$A:$G,TĐ_5!$6:$8</definedName>
    <definedName name="_xlnm.Print_Titles" localSheetId="6">TNMT!$8:$10</definedName>
    <definedName name="_xlnm.Print_Titles" localSheetId="42">TP_5!$8:$10</definedName>
    <definedName name="_xlnm.Print_Titles" localSheetId="10">TTTT_1!$8:$10</definedName>
    <definedName name="_xlnm.Print_Titles" localSheetId="8">TTr_1!$8:$10</definedName>
    <definedName name="_xlnm.Print_Titles" localSheetId="24">VL_1!$9:$10</definedName>
    <definedName name="_xlnm.Print_Titles" localSheetId="25">VL_2!$10:$11</definedName>
    <definedName name="_xlnm.Print_Titles" localSheetId="26">VL_3!$9:$10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115" l="1"/>
  <c r="G16" i="115"/>
  <c r="F27" i="115" l="1"/>
  <c r="F26" i="115"/>
  <c r="G26" i="115"/>
  <c r="G28" i="115"/>
  <c r="G19" i="115" l="1"/>
  <c r="I10" i="115" l="1"/>
  <c r="F21" i="37" l="1"/>
  <c r="F18" i="115" l="1"/>
  <c r="I18" i="115" s="1"/>
  <c r="F19" i="115"/>
  <c r="I19" i="115" s="1"/>
  <c r="G21" i="115"/>
  <c r="I21" i="115"/>
  <c r="G22" i="115"/>
  <c r="F22" i="115" s="1"/>
  <c r="G23" i="115"/>
  <c r="I23" i="115"/>
  <c r="G24" i="115"/>
  <c r="I24" i="115" s="1"/>
  <c r="G25" i="115"/>
  <c r="I25" i="115" s="1"/>
  <c r="G27" i="115"/>
  <c r="I28" i="115"/>
  <c r="I31" i="115"/>
  <c r="I30" i="115" s="1"/>
  <c r="I32" i="115"/>
  <c r="I22" i="115" l="1"/>
  <c r="I26" i="115"/>
  <c r="I27" i="115"/>
  <c r="F19" i="77"/>
  <c r="F20" i="105" l="1"/>
  <c r="F21" i="49" l="1"/>
  <c r="F20" i="49"/>
  <c r="F23" i="49"/>
  <c r="F17" i="99"/>
  <c r="F30" i="28" l="1"/>
  <c r="F29" i="28" s="1"/>
  <c r="F15" i="28"/>
  <c r="F21" i="29"/>
  <c r="F20" i="29" s="1"/>
  <c r="F19" i="29"/>
  <c r="F18" i="29"/>
  <c r="F17" i="29"/>
  <c r="F15" i="29"/>
  <c r="F14" i="29"/>
  <c r="F13" i="29"/>
  <c r="F21" i="30"/>
  <c r="F20" i="30" s="1"/>
  <c r="F15" i="30"/>
  <c r="F12" i="29" l="1"/>
  <c r="F16" i="29"/>
  <c r="F11" i="29" l="1"/>
  <c r="F14" i="114"/>
  <c r="F13" i="114" s="1"/>
  <c r="F12" i="114" s="1"/>
  <c r="E16" i="114"/>
  <c r="F16" i="114" s="1"/>
  <c r="E17" i="114"/>
  <c r="F17" i="114" s="1"/>
  <c r="F18" i="114"/>
  <c r="F21" i="114"/>
  <c r="F22" i="114"/>
  <c r="F23" i="114"/>
  <c r="F25" i="114"/>
  <c r="E26" i="114"/>
  <c r="F26" i="114" s="1"/>
  <c r="F27" i="114"/>
  <c r="F28" i="114"/>
  <c r="F14" i="113"/>
  <c r="F15" i="113"/>
  <c r="F16" i="113"/>
  <c r="F17" i="113"/>
  <c r="F18" i="113"/>
  <c r="F19" i="113"/>
  <c r="E21" i="113"/>
  <c r="F21" i="113" s="1"/>
  <c r="E22" i="113"/>
  <c r="F22" i="113" s="1"/>
  <c r="F23" i="113"/>
  <c r="F26" i="113"/>
  <c r="F27" i="113"/>
  <c r="F28" i="113"/>
  <c r="F30" i="113"/>
  <c r="E31" i="113"/>
  <c r="F31" i="113" s="1"/>
  <c r="F32" i="113"/>
  <c r="F33" i="113"/>
  <c r="F34" i="113"/>
  <c r="F14" i="112"/>
  <c r="F15" i="112"/>
  <c r="F16" i="112"/>
  <c r="F17" i="112"/>
  <c r="F18" i="112"/>
  <c r="F19" i="112"/>
  <c r="E21" i="112"/>
  <c r="F21" i="112" s="1"/>
  <c r="E22" i="112"/>
  <c r="F22" i="112" s="1"/>
  <c r="F23" i="112"/>
  <c r="E26" i="112"/>
  <c r="F26" i="112"/>
  <c r="E27" i="112"/>
  <c r="F27" i="112" s="1"/>
  <c r="E28" i="112"/>
  <c r="F28" i="112" s="1"/>
  <c r="F29" i="112"/>
  <c r="F31" i="112"/>
  <c r="E32" i="112"/>
  <c r="F32" i="112" s="1"/>
  <c r="F33" i="112"/>
  <c r="F34" i="112"/>
  <c r="F35" i="112"/>
  <c r="F36" i="112"/>
  <c r="F14" i="111"/>
  <c r="F15" i="111"/>
  <c r="E17" i="111"/>
  <c r="F17" i="111" s="1"/>
  <c r="E18" i="111"/>
  <c r="F18" i="111" s="1"/>
  <c r="F19" i="111"/>
  <c r="E22" i="111"/>
  <c r="F22" i="111" s="1"/>
  <c r="E23" i="111"/>
  <c r="F23" i="111" s="1"/>
  <c r="E24" i="111"/>
  <c r="F24" i="111" s="1"/>
  <c r="E25" i="111"/>
  <c r="F25" i="111" s="1"/>
  <c r="F27" i="111"/>
  <c r="E28" i="111"/>
  <c r="F28" i="111" s="1"/>
  <c r="F29" i="111"/>
  <c r="F30" i="111"/>
  <c r="F31" i="111"/>
  <c r="F32" i="111"/>
  <c r="F24" i="114" l="1"/>
  <c r="F15" i="114"/>
  <c r="F20" i="114"/>
  <c r="F19" i="114" s="1"/>
  <c r="F20" i="113"/>
  <c r="F25" i="113"/>
  <c r="F24" i="113" s="1"/>
  <c r="F13" i="113"/>
  <c r="F12" i="113" s="1"/>
  <c r="F30" i="112"/>
  <c r="F13" i="112"/>
  <c r="F12" i="112" s="1"/>
  <c r="F20" i="112"/>
  <c r="F25" i="112"/>
  <c r="F24" i="112" s="1"/>
  <c r="F13" i="111"/>
  <c r="F12" i="111" s="1"/>
  <c r="F21" i="111"/>
  <c r="F20" i="111" s="1"/>
  <c r="F26" i="111"/>
  <c r="F29" i="113"/>
  <c r="F16" i="111"/>
  <c r="F11" i="114" l="1"/>
  <c r="F11" i="113"/>
  <c r="F11" i="112"/>
  <c r="F11" i="111"/>
  <c r="F22" i="110" l="1"/>
  <c r="E20" i="110"/>
  <c r="E14" i="110"/>
  <c r="F14" i="110" s="1"/>
  <c r="F24" i="110"/>
  <c r="F21" i="110"/>
  <c r="F20" i="110"/>
  <c r="F19" i="110"/>
  <c r="F17" i="110"/>
  <c r="F16" i="110"/>
  <c r="F15" i="110"/>
  <c r="F13" i="110"/>
  <c r="F18" i="110" l="1"/>
  <c r="F23" i="110"/>
  <c r="F12" i="110"/>
  <c r="F11" i="110" l="1"/>
  <c r="F19" i="40" l="1"/>
  <c r="F18" i="40"/>
  <c r="E18" i="20" l="1"/>
  <c r="E17" i="20"/>
  <c r="F23" i="99" l="1"/>
  <c r="F22" i="99" s="1"/>
  <c r="F20" i="99"/>
  <c r="F21" i="99"/>
  <c r="F19" i="99"/>
  <c r="F16" i="99"/>
  <c r="F15" i="99"/>
  <c r="F14" i="99" s="1"/>
  <c r="F13" i="99"/>
  <c r="F12" i="99" s="1"/>
  <c r="F18" i="99" l="1"/>
  <c r="F11" i="99" s="1"/>
  <c r="F13" i="89"/>
  <c r="F20" i="89"/>
  <c r="F24" i="89"/>
  <c r="F25" i="89"/>
  <c r="F26" i="89"/>
  <c r="F16" i="89"/>
  <c r="F16" i="88"/>
  <c r="F23" i="88"/>
  <c r="F22" i="88" s="1"/>
  <c r="F23" i="87"/>
  <c r="F22" i="87" s="1"/>
  <c r="F16" i="87"/>
  <c r="F23" i="89" l="1"/>
  <c r="F26" i="105" l="1"/>
  <c r="F25" i="105" s="1"/>
  <c r="F23" i="105"/>
  <c r="F24" i="105"/>
  <c r="F22" i="105"/>
  <c r="F19" i="105"/>
  <c r="F18" i="105"/>
  <c r="F14" i="105"/>
  <c r="F15" i="105"/>
  <c r="F16" i="105"/>
  <c r="F13" i="105"/>
  <c r="F17" i="105" l="1"/>
  <c r="F21" i="105"/>
  <c r="F12" i="105"/>
  <c r="F11" i="105" s="1"/>
  <c r="F21" i="83" l="1"/>
  <c r="F23" i="83"/>
  <c r="F22" i="83" s="1"/>
  <c r="F18" i="83"/>
  <c r="F19" i="83"/>
  <c r="F17" i="83"/>
  <c r="F20" i="83"/>
  <c r="F15" i="83"/>
  <c r="F14" i="83"/>
  <c r="F13" i="83"/>
  <c r="F12" i="83"/>
  <c r="F11" i="83" l="1"/>
  <c r="F16" i="83"/>
  <c r="F10" i="83" l="1"/>
  <c r="F18" i="98"/>
  <c r="F17" i="98"/>
  <c r="F16" i="98"/>
  <c r="F15" i="98"/>
  <c r="F13" i="98"/>
  <c r="F12" i="98" s="1"/>
  <c r="F14" i="98" l="1"/>
  <c r="F11" i="98" s="1"/>
  <c r="F12" i="89" l="1"/>
  <c r="F14" i="89"/>
  <c r="F15" i="89"/>
  <c r="F18" i="89"/>
  <c r="F19" i="89"/>
  <c r="F21" i="89"/>
  <c r="F22" i="89"/>
  <c r="F28" i="89"/>
  <c r="F27" i="89" s="1"/>
  <c r="F12" i="88"/>
  <c r="F13" i="88"/>
  <c r="F14" i="88"/>
  <c r="F15" i="88"/>
  <c r="F18" i="88"/>
  <c r="F19" i="88"/>
  <c r="F20" i="88"/>
  <c r="F21" i="88"/>
  <c r="F12" i="87"/>
  <c r="F13" i="87"/>
  <c r="F14" i="87"/>
  <c r="F15" i="87"/>
  <c r="F18" i="87"/>
  <c r="F19" i="87"/>
  <c r="F20" i="87"/>
  <c r="F21" i="87"/>
  <c r="F17" i="89" l="1"/>
  <c r="F17" i="87"/>
  <c r="F11" i="87"/>
  <c r="F17" i="88"/>
  <c r="F11" i="88"/>
  <c r="F11" i="89"/>
  <c r="F10" i="89" s="1"/>
  <c r="F10" i="87" l="1"/>
  <c r="F10" i="88"/>
  <c r="F14" i="80"/>
  <c r="E15" i="80"/>
  <c r="F15" i="80" s="1"/>
  <c r="F16" i="80"/>
  <c r="F17" i="80"/>
  <c r="F18" i="80"/>
  <c r="F20" i="80"/>
  <c r="F21" i="80"/>
  <c r="F22" i="80"/>
  <c r="F24" i="80"/>
  <c r="D25" i="80"/>
  <c r="F25" i="80" s="1"/>
  <c r="F26" i="80"/>
  <c r="F19" i="80" l="1"/>
  <c r="F13" i="80"/>
  <c r="F23" i="80"/>
  <c r="F12" i="80" l="1"/>
  <c r="F11" i="80" s="1"/>
  <c r="F21" i="79"/>
  <c r="F20" i="79"/>
  <c r="F15" i="79"/>
  <c r="F14" i="79"/>
  <c r="F13" i="79"/>
  <c r="F12" i="79"/>
  <c r="F25" i="77"/>
  <c r="F24" i="77"/>
  <c r="F23" i="77"/>
  <c r="F18" i="77"/>
  <c r="F17" i="77"/>
  <c r="F15" i="77"/>
  <c r="F14" i="77"/>
  <c r="F13" i="77"/>
  <c r="F12" i="77"/>
  <c r="F16" i="77" l="1"/>
  <c r="F16" i="79"/>
  <c r="F11" i="79"/>
  <c r="F11" i="77"/>
  <c r="F20" i="77"/>
  <c r="F22" i="76"/>
  <c r="F21" i="76" s="1"/>
  <c r="F20" i="76"/>
  <c r="F19" i="76"/>
  <c r="F18" i="76"/>
  <c r="F17" i="76"/>
  <c r="F15" i="76"/>
  <c r="F14" i="76"/>
  <c r="F13" i="76"/>
  <c r="F12" i="76"/>
  <c r="F22" i="75"/>
  <c r="F21" i="75" s="1"/>
  <c r="F20" i="75"/>
  <c r="F19" i="75"/>
  <c r="F18" i="75"/>
  <c r="F17" i="75"/>
  <c r="F15" i="75"/>
  <c r="F14" i="75"/>
  <c r="F13" i="75"/>
  <c r="F12" i="75"/>
  <c r="F10" i="79" l="1"/>
  <c r="F10" i="77"/>
  <c r="F16" i="76"/>
  <c r="F11" i="76"/>
  <c r="F11" i="75"/>
  <c r="F16" i="75"/>
  <c r="F10" i="76" l="1"/>
  <c r="F10" i="75"/>
  <c r="F26" i="66" l="1"/>
  <c r="F25" i="66"/>
  <c r="E24" i="66"/>
  <c r="F24" i="66" s="1"/>
  <c r="F23" i="66"/>
  <c r="F22" i="66"/>
  <c r="F20" i="66"/>
  <c r="F19" i="66"/>
  <c r="F18" i="66"/>
  <c r="F16" i="66"/>
  <c r="F15" i="66"/>
  <c r="F14" i="66"/>
  <c r="F13" i="66"/>
  <c r="F12" i="66"/>
  <c r="F22" i="65"/>
  <c r="F21" i="65"/>
  <c r="F20" i="65"/>
  <c r="F19" i="65"/>
  <c r="F18" i="65"/>
  <c r="F16" i="65"/>
  <c r="F15" i="65"/>
  <c r="F14" i="65"/>
  <c r="E13" i="65"/>
  <c r="F13" i="65" s="1"/>
  <c r="F12" i="65"/>
  <c r="F24" i="23"/>
  <c r="F23" i="23" s="1"/>
  <c r="F22" i="23"/>
  <c r="F21" i="23"/>
  <c r="F20" i="23"/>
  <c r="F19" i="23"/>
  <c r="F18" i="23"/>
  <c r="F16" i="23"/>
  <c r="F15" i="23"/>
  <c r="F14" i="23"/>
  <c r="F13" i="23"/>
  <c r="F17" i="66" l="1"/>
  <c r="F11" i="66"/>
  <c r="F21" i="66"/>
  <c r="F17" i="65"/>
  <c r="F11" i="65"/>
  <c r="F17" i="23"/>
  <c r="F12" i="23"/>
  <c r="F13" i="63"/>
  <c r="F12" i="63" s="1"/>
  <c r="F15" i="63"/>
  <c r="F16" i="63"/>
  <c r="F17" i="63"/>
  <c r="F19" i="63"/>
  <c r="F18" i="63" s="1"/>
  <c r="F13" i="61"/>
  <c r="F12" i="61" s="1"/>
  <c r="F15" i="61"/>
  <c r="F16" i="61"/>
  <c r="F17" i="61"/>
  <c r="F19" i="61"/>
  <c r="F18" i="61" s="1"/>
  <c r="F13" i="59"/>
  <c r="F12" i="59" s="1"/>
  <c r="F15" i="59"/>
  <c r="F16" i="59"/>
  <c r="F17" i="59"/>
  <c r="F19" i="59"/>
  <c r="F18" i="59" s="1"/>
  <c r="F13" i="58"/>
  <c r="F12" i="58" s="1"/>
  <c r="F15" i="58"/>
  <c r="F16" i="58"/>
  <c r="F17" i="58"/>
  <c r="F19" i="58"/>
  <c r="F18" i="58" s="1"/>
  <c r="F13" i="57"/>
  <c r="F12" i="57" s="1"/>
  <c r="F15" i="57"/>
  <c r="F16" i="57"/>
  <c r="F17" i="57"/>
  <c r="F19" i="57"/>
  <c r="F18" i="57" s="1"/>
  <c r="F13" i="56"/>
  <c r="F12" i="56" s="1"/>
  <c r="F15" i="56"/>
  <c r="F16" i="56"/>
  <c r="F17" i="56"/>
  <c r="F19" i="56"/>
  <c r="F18" i="56" s="1"/>
  <c r="F13" i="55"/>
  <c r="F12" i="55" s="1"/>
  <c r="F15" i="55"/>
  <c r="F16" i="55"/>
  <c r="F17" i="55"/>
  <c r="F19" i="55"/>
  <c r="F18" i="55" s="1"/>
  <c r="F13" i="54"/>
  <c r="F12" i="54" s="1"/>
  <c r="F15" i="54"/>
  <c r="F16" i="54"/>
  <c r="F17" i="54"/>
  <c r="F19" i="54"/>
  <c r="F18" i="54" s="1"/>
  <c r="F13" i="52"/>
  <c r="F12" i="52" s="1"/>
  <c r="F15" i="52"/>
  <c r="F16" i="52"/>
  <c r="F17" i="52"/>
  <c r="F19" i="52"/>
  <c r="F18" i="52" s="1"/>
  <c r="F13" i="50"/>
  <c r="F12" i="50" s="1"/>
  <c r="F15" i="50"/>
  <c r="F16" i="50"/>
  <c r="F17" i="50"/>
  <c r="F18" i="50"/>
  <c r="F20" i="50"/>
  <c r="F19" i="50" s="1"/>
  <c r="F10" i="66" l="1"/>
  <c r="F10" i="65"/>
  <c r="F14" i="63"/>
  <c r="F11" i="63" s="1"/>
  <c r="F14" i="61"/>
  <c r="F11" i="61" s="1"/>
  <c r="F14" i="59"/>
  <c r="F11" i="59" s="1"/>
  <c r="F14" i="58"/>
  <c r="F11" i="58" s="1"/>
  <c r="F14" i="57"/>
  <c r="F11" i="57" s="1"/>
  <c r="F14" i="56"/>
  <c r="F11" i="56" s="1"/>
  <c r="F14" i="55"/>
  <c r="F11" i="55" s="1"/>
  <c r="F14" i="54"/>
  <c r="F11" i="54" s="1"/>
  <c r="F14" i="52"/>
  <c r="F11" i="52" s="1"/>
  <c r="F14" i="50"/>
  <c r="F11" i="50" s="1"/>
  <c r="F11" i="23"/>
  <c r="F15" i="21"/>
  <c r="F14" i="21"/>
  <c r="F25" i="21"/>
  <c r="F24" i="21" s="1"/>
  <c r="F23" i="21"/>
  <c r="F21" i="21"/>
  <c r="F20" i="21"/>
  <c r="F19" i="21"/>
  <c r="F22" i="21"/>
  <c r="F17" i="21"/>
  <c r="F16" i="21"/>
  <c r="F13" i="21"/>
  <c r="F12" i="21" l="1"/>
  <c r="F18" i="21"/>
  <c r="F23" i="20"/>
  <c r="F21" i="20"/>
  <c r="F26" i="20"/>
  <c r="F25" i="20" s="1"/>
  <c r="F24" i="20"/>
  <c r="F22" i="20"/>
  <c r="F20" i="20"/>
  <c r="F18" i="20"/>
  <c r="F17" i="20"/>
  <c r="F16" i="20"/>
  <c r="F14" i="20"/>
  <c r="F11" i="21" l="1"/>
  <c r="F15" i="20"/>
  <c r="F13" i="20"/>
  <c r="F19" i="20"/>
  <c r="A2" i="37"/>
  <c r="A1" i="37"/>
  <c r="A2" i="36"/>
  <c r="A1" i="36"/>
  <c r="A2" i="34"/>
  <c r="A1" i="34"/>
  <c r="F12" i="20" l="1"/>
  <c r="F11" i="20" s="1"/>
  <c r="F13" i="49"/>
  <c r="E14" i="49"/>
  <c r="F14" i="49" s="1"/>
  <c r="F15" i="49"/>
  <c r="F16" i="49"/>
  <c r="F17" i="49"/>
  <c r="F19" i="49"/>
  <c r="F24" i="49"/>
  <c r="F25" i="49"/>
  <c r="F27" i="49"/>
  <c r="F26" i="49" s="1"/>
  <c r="F13" i="47"/>
  <c r="E14" i="47"/>
  <c r="F14" i="47" s="1"/>
  <c r="F15" i="47"/>
  <c r="F16" i="47"/>
  <c r="F17" i="47"/>
  <c r="F20" i="47"/>
  <c r="F21" i="47"/>
  <c r="F23" i="47"/>
  <c r="F22" i="47" s="1"/>
  <c r="F13" i="46"/>
  <c r="F14" i="46" s="1"/>
  <c r="E14" i="46"/>
  <c r="F15" i="46"/>
  <c r="F16" i="46"/>
  <c r="F17" i="46"/>
  <c r="F20" i="46"/>
  <c r="F21" i="46"/>
  <c r="F23" i="46"/>
  <c r="F22" i="46" s="1"/>
  <c r="F22" i="49" l="1"/>
  <c r="F18" i="47"/>
  <c r="F18" i="46"/>
  <c r="F18" i="49"/>
  <c r="F12" i="47"/>
  <c r="F12" i="46"/>
  <c r="F12" i="49"/>
  <c r="F13" i="45"/>
  <c r="F14" i="45"/>
  <c r="F15" i="45"/>
  <c r="F16" i="45"/>
  <c r="F17" i="45"/>
  <c r="F19" i="45"/>
  <c r="F20" i="45"/>
  <c r="F21" i="45"/>
  <c r="F23" i="45"/>
  <c r="F22" i="45" s="1"/>
  <c r="F13" i="44"/>
  <c r="F14" i="44"/>
  <c r="F15" i="44"/>
  <c r="F16" i="44"/>
  <c r="F17" i="44"/>
  <c r="F19" i="44"/>
  <c r="F20" i="44"/>
  <c r="F21" i="44"/>
  <c r="F23" i="44"/>
  <c r="F22" i="44" s="1"/>
  <c r="F11" i="46" l="1"/>
  <c r="F11" i="49"/>
  <c r="F11" i="47"/>
  <c r="F12" i="45"/>
  <c r="F18" i="45"/>
  <c r="F18" i="44"/>
  <c r="F12" i="44"/>
  <c r="F11" i="44" l="1"/>
  <c r="F11" i="45"/>
  <c r="F19" i="36"/>
  <c r="F21" i="36" l="1"/>
  <c r="F20" i="36"/>
  <c r="F18" i="36"/>
  <c r="F16" i="36"/>
  <c r="F15" i="36"/>
  <c r="F14" i="36"/>
  <c r="F13" i="36"/>
  <c r="F12" i="36" l="1"/>
  <c r="F17" i="36"/>
  <c r="F11" i="36" s="1"/>
  <c r="F19" i="33" l="1"/>
  <c r="F18" i="33"/>
  <c r="F17" i="33"/>
  <c r="F15" i="33"/>
  <c r="F14" i="33"/>
  <c r="F13" i="33"/>
  <c r="F16" i="33" l="1"/>
  <c r="F12" i="33"/>
  <c r="F11" i="33" l="1"/>
  <c r="F13" i="41" l="1"/>
  <c r="E14" i="41"/>
  <c r="F14" i="41" s="1"/>
  <c r="F15" i="41"/>
  <c r="F17" i="41"/>
  <c r="F18" i="41"/>
  <c r="F19" i="41"/>
  <c r="F21" i="41"/>
  <c r="F20" i="41" s="1"/>
  <c r="F13" i="40"/>
  <c r="E14" i="40"/>
  <c r="F14" i="40" s="1"/>
  <c r="F15" i="40"/>
  <c r="F17" i="40"/>
  <c r="F16" i="40" s="1"/>
  <c r="F21" i="40"/>
  <c r="F22" i="40"/>
  <c r="F23" i="40"/>
  <c r="F25" i="40"/>
  <c r="F24" i="40" s="1"/>
  <c r="F13" i="39"/>
  <c r="E14" i="39"/>
  <c r="F14" i="39" s="1"/>
  <c r="F15" i="39"/>
  <c r="F17" i="39"/>
  <c r="F18" i="39"/>
  <c r="E20" i="39"/>
  <c r="F20" i="39" s="1"/>
  <c r="D21" i="39"/>
  <c r="F21" i="39" s="1"/>
  <c r="F22" i="39"/>
  <c r="F24" i="39"/>
  <c r="F23" i="39" s="1"/>
  <c r="F12" i="38"/>
  <c r="F17" i="38"/>
  <c r="F21" i="38"/>
  <c r="F25" i="38"/>
  <c r="F11" i="38" l="1"/>
  <c r="F19" i="39"/>
  <c r="F16" i="39"/>
  <c r="F16" i="41"/>
  <c r="F20" i="40"/>
  <c r="F12" i="41"/>
  <c r="F12" i="40"/>
  <c r="F12" i="39"/>
  <c r="F11" i="39" l="1"/>
  <c r="F11" i="41"/>
  <c r="F11" i="40"/>
  <c r="F13" i="37"/>
  <c r="F14" i="37"/>
  <c r="F15" i="37"/>
  <c r="F16" i="37"/>
  <c r="F18" i="37"/>
  <c r="F19" i="37"/>
  <c r="F20" i="37"/>
  <c r="F13" i="34"/>
  <c r="F14" i="34"/>
  <c r="F15" i="34"/>
  <c r="F16" i="34"/>
  <c r="F18" i="34"/>
  <c r="F19" i="34"/>
  <c r="F20" i="34"/>
  <c r="F17" i="34" l="1"/>
  <c r="F17" i="37"/>
  <c r="F12" i="34"/>
  <c r="F11" i="34" s="1"/>
  <c r="F12" i="37"/>
  <c r="F13" i="30"/>
  <c r="F14" i="30"/>
  <c r="F17" i="30"/>
  <c r="F18" i="30"/>
  <c r="F19" i="30"/>
  <c r="F13" i="28"/>
  <c r="F14" i="28"/>
  <c r="F18" i="28"/>
  <c r="F19" i="28"/>
  <c r="F20" i="28"/>
  <c r="F21" i="28"/>
  <c r="F22" i="28"/>
  <c r="F23" i="28"/>
  <c r="F24" i="28"/>
  <c r="F26" i="28"/>
  <c r="F27" i="28"/>
  <c r="F28" i="28"/>
  <c r="F12" i="28" l="1"/>
  <c r="F11" i="37"/>
  <c r="F12" i="30"/>
  <c r="F17" i="28"/>
  <c r="F16" i="28" s="1"/>
  <c r="F16" i="30"/>
  <c r="F25" i="28"/>
  <c r="F11" i="28" l="1"/>
  <c r="F11" i="30"/>
  <c r="F13" i="24"/>
  <c r="F12" i="24" s="1"/>
  <c r="F15" i="24"/>
  <c r="F16" i="24"/>
  <c r="F17" i="24"/>
  <c r="F14" i="24" l="1"/>
  <c r="F11" i="24" s="1"/>
  <c r="F13" i="19" l="1"/>
  <c r="F14" i="19"/>
  <c r="F15" i="19"/>
  <c r="F16" i="19"/>
  <c r="F18" i="19"/>
  <c r="F19" i="19"/>
  <c r="F20" i="19"/>
  <c r="F22" i="19"/>
  <c r="F23" i="19"/>
  <c r="F24" i="19"/>
  <c r="F26" i="19"/>
  <c r="F25" i="19" s="1"/>
  <c r="F13" i="18"/>
  <c r="F14" i="18"/>
  <c r="F15" i="18"/>
  <c r="F16" i="18"/>
  <c r="F18" i="18"/>
  <c r="F19" i="18"/>
  <c r="F20" i="18"/>
  <c r="F22" i="18"/>
  <c r="F21" i="18" s="1"/>
  <c r="F12" i="18" l="1"/>
  <c r="F12" i="19"/>
  <c r="F17" i="19"/>
  <c r="F21" i="19"/>
  <c r="F17" i="18"/>
  <c r="F11" i="18" l="1"/>
  <c r="F11" i="19"/>
  <c r="I20" i="115"/>
  <c r="G20" i="115"/>
  <c r="G15" i="115" l="1"/>
  <c r="G29" i="115"/>
  <c r="I29" i="115" s="1"/>
  <c r="I15" i="115" s="1"/>
  <c r="I34" i="115" s="1"/>
</calcChain>
</file>

<file path=xl/sharedStrings.xml><?xml version="1.0" encoding="utf-8"?>
<sst xmlns="http://schemas.openxmlformats.org/spreadsheetml/2006/main" count="2417" uniqueCount="359">
  <si>
    <t>TT</t>
  </si>
  <si>
    <t>I</t>
  </si>
  <si>
    <t>II</t>
  </si>
  <si>
    <t>Ghi chú</t>
  </si>
  <si>
    <t>Kinh phí</t>
  </si>
  <si>
    <t>Định mức chi</t>
  </si>
  <si>
    <t>Tổng kinh phí</t>
  </si>
  <si>
    <t>Số lượng</t>
  </si>
  <si>
    <t>III</t>
  </si>
  <si>
    <t>Đơn vị</t>
  </si>
  <si>
    <t>buổi</t>
  </si>
  <si>
    <t>ngày</t>
  </si>
  <si>
    <t xml:space="preserve">
Nội dung chi
</t>
  </si>
  <si>
    <t xml:space="preserve">Đảm bảo điều kiện, cơ sở vật chất tổ chức lớp </t>
  </si>
  <si>
    <t>Thuê Hội trường, màn hình led, trang thiết bị phục vụ giảng dạy</t>
  </si>
  <si>
    <t>Tài liệu cho học viên</t>
  </si>
  <si>
    <t>Chi hoạt động quản lý trực tiếp tổ chức lớp học</t>
  </si>
  <si>
    <t>Văn phòng phẩm quản lý lớp (giấy, túi đựng tài liệu, bút…)</t>
  </si>
  <si>
    <t>Chi làm thêm giờ cho thành viên Ban quản lý lớp học</t>
  </si>
  <si>
    <t>Chi nước uống cho học viên, giảng viên,  trợ giảng và Ban quản lý lớp</t>
  </si>
  <si>
    <t>người</t>
  </si>
  <si>
    <t>Tiền công tác phí (lưu trú)  của Ban quản lý lớp đưa học viên đi nghiên cứu thực tế (nếu có)</t>
  </si>
  <si>
    <t>Thù lao cho trợ giảng (nếu có)</t>
  </si>
  <si>
    <t>Thù lao giảng viên, báo cáo</t>
  </si>
  <si>
    <t>Phụ cấp lưu trú cho giảng viên và trợ giảng</t>
  </si>
  <si>
    <t>Khoán tiền xăng xe tự túc phương tiện đi lại cho giảng viên và trợ giảng đến Lạng Sơn giảng dạy lớp bồi dưỡng</t>
  </si>
  <si>
    <t>Thuê phòng nghỉ cho giảng viên và trợ giảng</t>
  </si>
  <si>
    <t xml:space="preserve">Hỗ trợ xăng xe tự túc phương tiện đi lại cho học viên không hưởng lương từ ngân sách </t>
  </si>
  <si>
    <t>Hỗ trợ tiền thuê phòng nghỉ cho người hoạt động không chuyên trách không hưởng lương từ ngân sách</t>
  </si>
  <si>
    <t>IV</t>
  </si>
  <si>
    <t>Chi cho giảng viên, báo cáo viên</t>
  </si>
  <si>
    <t>Chi hỗ trợ cho học viên người hoạt động không chuyên trách (nếu có)</t>
  </si>
  <si>
    <t>Dự toán kinh phí</t>
  </si>
  <si>
    <t>lớp</t>
  </si>
  <si>
    <t>quyển</t>
  </si>
  <si>
    <t xml:space="preserve">                                           Đơn vị tính: đồng</t>
  </si>
  <si>
    <t>Hỗ trợ một phần tiền ăn cho học viên</t>
  </si>
  <si>
    <t>Hỗ trợ tiền thuê phòng nghỉ cho người hoạt động không chuyên trách không hưởng lương từ ngân sách có khoảng cách &gt; 10 Km</t>
  </si>
  <si>
    <t>Hỗ trợ xăng xe tự túc phương tiện đi lại cho học viên không hưởng lương từ ngân sách có khoảng cách &gt; 10 Km</t>
  </si>
  <si>
    <t>Bồi dưỡng nghiệp vụ công tác thi đua, khen thưởng</t>
  </si>
  <si>
    <t>Giảng viên tỉnh</t>
  </si>
  <si>
    <t>Bồi dưỡng kiến thức, kỹ năng, phương pháp hoạt động đối với người hoạt động không chuyên trách ở thôn, tổ dân phố</t>
  </si>
  <si>
    <t>Vở, bút</t>
  </si>
  <si>
    <t>Ghi chú</t>
  </si>
  <si>
    <t>1 ngày</t>
  </si>
  <si>
    <t>Lớp</t>
  </si>
  <si>
    <t>Bồi dưỡng kỹ năng giao tiếp trong thực thi công vụ, giao tiếp và ứng xử với truyền thông</t>
  </si>
  <si>
    <t>Tổng cộng</t>
  </si>
  <si>
    <t>Chi phí Ban quản lý lớp</t>
  </si>
  <si>
    <t>Trang trí ma két khai, bế mạc</t>
  </si>
  <si>
    <t>Hỗ trợ một phần tiền ăn cho học viên</t>
  </si>
  <si>
    <t xml:space="preserve">Thuê phòng nghỉ cho giảng viên và trợ giảng </t>
  </si>
  <si>
    <t>1.5</t>
  </si>
  <si>
    <t>lượt đi, về</t>
  </si>
  <si>
    <t xml:space="preserve">Khoán tiền xăng xe tự túc phương tiện đi lại cho giảng viên và trợ giảng </t>
  </si>
  <si>
    <t>1.4</t>
  </si>
  <si>
    <t>1.3</t>
  </si>
  <si>
    <t>1.2</t>
  </si>
  <si>
    <t>Thù lao giảng viên, báo cáo viên</t>
  </si>
  <si>
    <t>1.1</t>
  </si>
  <si>
    <t>1</t>
  </si>
  <si>
    <t>82</t>
  </si>
  <si>
    <t>87</t>
  </si>
  <si>
    <t>2</t>
  </si>
  <si>
    <t>Ngày</t>
  </si>
  <si>
    <t>Người</t>
  </si>
  <si>
    <t>Bộ</t>
  </si>
  <si>
    <t>Lượt</t>
  </si>
  <si>
    <t>Buổi</t>
  </si>
  <si>
    <t>Bồi dưỡng nâng cao kiến thức quản lý tài chính và quản lý tài sản công</t>
  </si>
  <si>
    <t>Đơn vị tính: đồng</t>
  </si>
  <si>
    <t>1 tối</t>
  </si>
  <si>
    <t>Khoảng cách trên 50 km</t>
  </si>
  <si>
    <t>Khoảng cách từ 40 km đến dưới 50 km</t>
  </si>
  <si>
    <t>Khoảng cách từ 30 km đến dưới 40 km</t>
  </si>
  <si>
    <t>Khoảng cách từ 20 km đến dưới 30 km</t>
  </si>
  <si>
    <t>Khoảng cách từ 10 km đến dưới 20 km</t>
  </si>
  <si>
    <t>02 ngày</t>
  </si>
  <si>
    <t>Phụ cấp lưu trú cho giảng viên, báo cáo viên</t>
  </si>
  <si>
    <t>Cái</t>
  </si>
  <si>
    <t xml:space="preserve">người </t>
  </si>
  <si>
    <t xml:space="preserve">Tiền ăn cho đại biểu không hưởng lương </t>
  </si>
  <si>
    <t xml:space="preserve">Phụ cấp tiền ăn cho giảng viên </t>
  </si>
  <si>
    <t>Chi nước uống cho học viên, giảng viên,  trợ giảng và Ban quản lý lớp ( 2 buổi)</t>
  </si>
  <si>
    <t>Lượt đi và về</t>
  </si>
  <si>
    <t>Khoán tiền xăng xe tự túc phương tiện đi lại cho giảng viên và trợ giảng đến Lạng Sơn giảng dạy lớp bồi dưỡng ( 25km x 2 x 2.000đ)</t>
  </si>
  <si>
    <t>Bồi dưỡng nghiệp vụ quản lý vốn đầu tư</t>
  </si>
  <si>
    <t>Bồi dưỡng cập nhật kiến thức lĩnh vực đất đai, tài nguyên nước, khoáng sản, môi trường</t>
  </si>
  <si>
    <t>Bồi dưỡng cập nhật kiến thức, nghiệp vụ đối với công chức phụ trách lĩnh vực nông nghiệp</t>
  </si>
  <si>
    <t>Bồi dưỡng nghiệp vụ công tác thanh tra, tiếp công dân, xử lý đơn, giải quyết khiếu nại tố cáo</t>
  </si>
  <si>
    <t>Bồi dưỡng nghiệp vụ công tác phòng, chống tham nhũng, tiêu cực</t>
  </si>
  <si>
    <t>Bồi dưỡng chuyên sâu về quản lý và chấp hành các quy định của pháp luật trong lĩnh vực Thông tin và Truyền thông</t>
  </si>
  <si>
    <t>Bồi dưỡng An toàn thông tin</t>
  </si>
  <si>
    <t>Bồi dưỡng nghiệp vụ thực hiện công tác dân chủ ở cơ sở</t>
  </si>
  <si>
    <t>Bồi dưỡng nghiệp vụ công tác tiếp công dân và xử lý đơn thư</t>
  </si>
  <si>
    <t>Bôì dưỡng Văn hóa công vụ</t>
  </si>
  <si>
    <t>Bồi dưỡng kiến thức, kỹ năng, phương pháp hoạt động đối với người hoạt động không chuyên trách ở thôn</t>
  </si>
  <si>
    <t>Bồi dưỡng Kỹ năng nghiệp vụ cập nhật thông tin về tín ngưỡng tôn giáo</t>
  </si>
  <si>
    <t xml:space="preserve">Bồi dưỡng ngạch chuyên viên và tương đương </t>
  </si>
  <si>
    <t>Bồi dưỡng Lãnh đạo quản lý cấp phòng và tương đương</t>
  </si>
  <si>
    <t>Bồi dưỡng kiến thức, kỹ năng lãnh đạo, quản lý dành cho Chủ tịch, Phó chủ tịch UBND xã</t>
  </si>
  <si>
    <t xml:space="preserve">Bồi dưỡng Hướng dẫn Luật thực hiện dân chủ ở cơ sở </t>
  </si>
  <si>
    <t>Bồi dưỡng nghiệp vụ công tác Thi đua khen thưởng</t>
  </si>
  <si>
    <t>Bồi dưỡng Văn hóa công vụ, phương pháp thực thi công vụ</t>
  </si>
  <si>
    <t>Bồi dưỡng nghiệp vụ công tác thi đua khen thưởng (Luật Thi đua, khen thưởng năm 2022 và các văn bản quy định)</t>
  </si>
  <si>
    <t>Bồi dưỡng kiến thức pháp luật về hòa giải ở cơ sở</t>
  </si>
  <si>
    <t>Bồi dưỡng kiến thức về Xây dựng văn bản quy phạm pháp luật</t>
  </si>
  <si>
    <t>Bồi dưỡng kiến thức về công tác Chứng thực - Hộ tịch</t>
  </si>
  <si>
    <t xml:space="preserve">Bồi dưỡng kỹ năng, nghiệp vụ cho Hội đồng phổ biến giáo dục pháp luật thành phố, báo cáo viên pháp luật thành phố, Tuyên truyền viên pháp luật cấp xã </t>
  </si>
  <si>
    <t>Tổ chức Lớp tập huấn kỹ năng nghiệp vụ chuyên sâu cho CBCC tham mưu thực hiện công tác Bồi thường Nhà Nước</t>
  </si>
  <si>
    <t>Bồi dưỡng kỹ năng, nghiệp vụ hòa giải ở cơ sở</t>
  </si>
  <si>
    <t>Sở Tư pháp, UBND huyện</t>
  </si>
  <si>
    <t>Bồi dưỡng Văn hóa công vụ</t>
  </si>
  <si>
    <t>Nội dung bồi dưỡng:</t>
  </si>
  <si>
    <t>Số lớp; số học viên</t>
  </si>
  <si>
    <t>Thời gian bồi dưỡng</t>
  </si>
  <si>
    <t>Phương thức tổ chức</t>
  </si>
  <si>
    <t>02 lớp, 160 học viên</t>
  </si>
  <si>
    <t>Sở Nông nghiệp và Phát triển nông thôn</t>
  </si>
  <si>
    <t>01 ngày</t>
  </si>
  <si>
    <t>01 lớp, 250 học viên</t>
  </si>
  <si>
    <t>01 lớp, 80 học viên</t>
  </si>
  <si>
    <t>01 lớp, 150 học viên</t>
  </si>
  <si>
    <t xml:space="preserve">Bồi dưỡng phổ biến các văn bản quy phạm pháp luật trong lĩnh vực  bưu chính viễn thông </t>
  </si>
  <si>
    <t>01 lớp, 180 học viên</t>
  </si>
  <si>
    <t>Trang trí Maket khai, bế mạc</t>
  </si>
  <si>
    <t>Thù lao giảng viên, báo cáo viên (02 người)</t>
  </si>
  <si>
    <t>Văn phòng phẩm quản lý lớp (giấy, túi đựng tài liệu, bút, pin…)</t>
  </si>
  <si>
    <t>Quyển</t>
  </si>
  <si>
    <t>Thuê Hội trường, màn hình led, trang thiết bị phục vụ giảng dạy, thuê đường truyền tổ chức hội nghị trực tuyến (VNPT Vmeeting)</t>
  </si>
  <si>
    <t>Hỗ trợ xăng xe tự túc phương tiện đi lại cho học viên không hưởng lương từ ngân sách  Hỗ trợ tiền tự túc phương tiện đi lại cho đại biểu không hưởng lương từ ngân sách  có khoảng cách &gt; 10 km (tính trung bình 100.000đ/người)</t>
  </si>
  <si>
    <t>PHỤ LỤC</t>
  </si>
  <si>
    <t>Bồi dưỡng nghiệp vụ thông tin và truyền thông cơ sơ</t>
  </si>
  <si>
    <t>01 lớp, 350 học viên</t>
  </si>
  <si>
    <t>01 lớp, 94 học viên</t>
  </si>
  <si>
    <t>01 lớp, 296 học viên</t>
  </si>
  <si>
    <t>Báo cáo viên cấp huyện</t>
  </si>
  <si>
    <t>Maket khai, bế mạc</t>
  </si>
  <si>
    <t>01 lớp, 101 học viên</t>
  </si>
  <si>
    <t>Báo cáo viên cấp tỉnh</t>
  </si>
  <si>
    <t>Sổ, bút, túi khuy đựng tài liệu</t>
  </si>
  <si>
    <t>Báo cáo viên cấp tỉnh; cấp huyện</t>
  </si>
  <si>
    <t>01 lớp, 800 học viên (200 người trực tiếp; 600 người trực tuyến)</t>
  </si>
  <si>
    <t>Thuê Hội trường, âm thanh, máy chiếu hoặc màn hình Led</t>
  </si>
  <si>
    <t>Trang trí, ma két khai, bế mạc</t>
  </si>
  <si>
    <t>Giảng viên trung ương</t>
  </si>
  <si>
    <t>Chi cho giảng viên</t>
  </si>
  <si>
    <t xml:space="preserve">Chi phí quản lý </t>
  </si>
  <si>
    <t>Chi phí Ban quản lý lớp</t>
  </si>
  <si>
    <t>STT</t>
  </si>
  <si>
    <t>NỘI DUNG THỰC HIỆN</t>
  </si>
  <si>
    <t>Dự toán kinh phí</t>
  </si>
  <si>
    <t xml:space="preserve">Ghi chú </t>
  </si>
  <si>
    <t>Đơn vị</t>
  </si>
  <si>
    <t>Số lượng</t>
  </si>
  <si>
    <t>Định mức</t>
  </si>
  <si>
    <t>Thành tiền</t>
  </si>
  <si>
    <t>Báo cáo viên Trung ương</t>
  </si>
  <si>
    <t>Bồi dưỡng kiến thức, nghiệp vụ tín ngưỡng, tôn giáo</t>
  </si>
  <si>
    <t>DỰ TOÁN CHI TIẾT KINH PHÍ TỔ CHỨC LỚP BỒI DƯỠNG CỦA UBND HUYỆN CHI LĂNG NĂM 2025</t>
  </si>
  <si>
    <t>01 lớp, 82 học viên</t>
  </si>
  <si>
    <t>01 lớp, 90 học viên</t>
  </si>
  <si>
    <t>Báo cáo viên cấp tỉnh hoặc trung ương</t>
  </si>
  <si>
    <t>01 lớp, 84 học viên</t>
  </si>
  <si>
    <t>Lớp bồi dưỡng nghiệp vụ công tác phòng, chống tham nhũng</t>
  </si>
  <si>
    <t>Tài liệu cho học viên (in các điều của luật và Nghị định)</t>
  </si>
  <si>
    <t>Chi nước uống cho học viên, giảng viên,  trợ giảng và Ban quản lý lớp (2 ngày x 4 buổi x 60 người )</t>
  </si>
  <si>
    <t>Thuê Hội trường, màn hình led, trang thiết bị phục vụ giảng dạy (maket, máy chiếu)</t>
  </si>
  <si>
    <t>Thuê phòng nghỉ cho giảng viên và trợ giảng (2 người / phòng x 2 đêm)</t>
  </si>
  <si>
    <t xml:space="preserve">Lượt </t>
  </si>
  <si>
    <t>Khoán tiền xăng xe tự túc phương tiện đi lại cho giảng viên và trợ giảng đến Lạng Sơn giảng dạy lớp bồi dưỡng (2 người x 2 lượt)</t>
  </si>
  <si>
    <t>Phụ cấp lưu trú cho giảng viên và trợ giảng (2 người x 2 ngày)</t>
  </si>
  <si>
    <t xml:space="preserve">Thù lao cho trợ giảng (nếu có) 01 người </t>
  </si>
  <si>
    <t>Tổng 04 lớp</t>
  </si>
  <si>
    <t>Nước uống cho học viên, giảng viên, cán bộ quản lý lớp (40.000đ/ngày/hv)</t>
  </si>
  <si>
    <t>Phụ cấp tiền ăn cho giảng viên, trợ giảng</t>
  </si>
  <si>
    <t>Bố trí nơi ở cho giảng viên, trợ giảng</t>
  </si>
  <si>
    <t>Thuê phương tiện đi lại cho giảng viên, trợ giảng</t>
  </si>
  <si>
    <t xml:space="preserve">Thù lao giảng dạy cho giảng viên </t>
  </si>
  <si>
    <t>01 giảng viên, 98 học viên</t>
  </si>
  <si>
    <t>01 giảng viên, 110 học viên</t>
  </si>
  <si>
    <t>Hỗ trợ tiền ăn</t>
  </si>
  <si>
    <t>Chi hỗ trợ cán bộ không chuyên trách không hưởng lương từ NSNN</t>
  </si>
  <si>
    <t>Vở, bút, túi khuy</t>
  </si>
  <si>
    <t>01 giảng viên, 160 học viên</t>
  </si>
  <si>
    <t>Bồi dưỡng hướng dẫn Luật thực hiện dân chủ ở cơ sở và các văn bản hướng dẫn thi hành</t>
  </si>
  <si>
    <t xml:space="preserve">Bồi dưỡng hướng dẫn Luật thực hiện dân chủ ở cơ sở </t>
  </si>
  <si>
    <t xml:space="preserve">Bồi dưỡng kỹ năng, nghiệp vụ, cập nhật thông tin về tín ngưỡng, tôn giáo </t>
  </si>
  <si>
    <t>Bồi dưỡng cập nhật kiến thức về công tác quản lý du lịch</t>
  </si>
  <si>
    <t>04 lớp, 240 học viên</t>
  </si>
  <si>
    <t>Tổng 01 lớp</t>
  </si>
  <si>
    <t>01 lớp, 110 học viên</t>
  </si>
  <si>
    <t>01 lớp, 65 học viên</t>
  </si>
  <si>
    <t>01 lớp, 92 học viên</t>
  </si>
  <si>
    <t>DỰ TOÁN CHI TIẾT KINH PHÍ TỔ CHỨC LỚP BỒI DƯỠNG CỦA UBND HUYỆN CAO LỘC NĂM 2025</t>
  </si>
  <si>
    <t xml:space="preserve">Bồi dưỡng hướng dẫn xử lý vi phạm hành chính </t>
  </si>
  <si>
    <t>01 lớp, 58 học viên</t>
  </si>
  <si>
    <t>01 lớp, 50 học viên</t>
  </si>
  <si>
    <t>01 lớp, 64 học viên</t>
  </si>
  <si>
    <t>01 lớp, 113 học viên</t>
  </si>
  <si>
    <t>Báo cáo viên cấp Trung ương</t>
  </si>
  <si>
    <t>Trang trí ma két khai, bế mạc, khánh tiết</t>
  </si>
  <si>
    <t>Thuê máy chiếu</t>
  </si>
  <si>
    <t>Chi khác</t>
  </si>
  <si>
    <t>Chi phí khác</t>
  </si>
  <si>
    <t>01 lớp, 98 học viên</t>
  </si>
  <si>
    <t>01 lớp, 70 học viên</t>
  </si>
  <si>
    <t>01 lớp, 75 học viên</t>
  </si>
  <si>
    <t>01 lớp, 66 học viên</t>
  </si>
  <si>
    <t>01 lớp, 221 học viên</t>
  </si>
  <si>
    <t>lần</t>
  </si>
  <si>
    <t>02 lớp, 433 học viên</t>
  </si>
  <si>
    <t xml:space="preserve">Phụ cấp lưu trú cho giảng viên </t>
  </si>
  <si>
    <t>01 lớp, 308 học viên</t>
  </si>
  <si>
    <t>02 lớp, 312 học viên</t>
  </si>
  <si>
    <t>02 lớp, 322 học viên</t>
  </si>
  <si>
    <t>01 lớp, 224 học viên</t>
  </si>
  <si>
    <t>02 lớp, 332 học viên</t>
  </si>
  <si>
    <t>02 lớp, 174 học viên</t>
  </si>
  <si>
    <t>02 lớp, 402 học viên</t>
  </si>
  <si>
    <t>01 lớp, 242 học viên</t>
  </si>
  <si>
    <t>02 lớp, 406 học viên</t>
  </si>
  <si>
    <t>Buổi</t>
  </si>
  <si>
    <t>Phụ cấp lưu trú cho giảng viên</t>
  </si>
  <si>
    <t>Hỗ trợ tiền ngủ cho học viên khoảng cách &gt;10km</t>
  </si>
  <si>
    <t>Hỗ trợ tiền đi lại cho học viên khoảng cách &gt;10km</t>
  </si>
  <si>
    <t>Tổng 02 lớp</t>
  </si>
  <si>
    <t>DỰ TOÁN CHI TIẾT KINH PHÍ TỔ CHỨC LỚP BỒI DƯỠNG CỦA SỞ TÀI CHÍNH NĂM 2025</t>
  </si>
  <si>
    <t>03 ngày</t>
  </si>
  <si>
    <t xml:space="preserve">Tài liệu cho học viên </t>
  </si>
  <si>
    <t xml:space="preserve">Phụ cấp lưu trú cho giảng viên và trợ giảng </t>
  </si>
  <si>
    <t xml:space="preserve">Khoán tiền xăng xe tự túc phương tiện đi lại cho giảng viên và trợ giảng đến Lạng Sơn giảng dạy lớp bồi dưỡng </t>
  </si>
  <si>
    <t>Chứng chỉ</t>
  </si>
  <si>
    <t>Trang trí khai mạc, bế mạc</t>
  </si>
  <si>
    <t>Khen thưởng học viên đạt kết quả cao trong học tập: 10%/tổng số học viên</t>
  </si>
  <si>
    <t>Tiền công tác phí (lưu trú) của Ban quản lý lớp đưa học viên đi nghiên cứu thực tế (nếu có)</t>
  </si>
  <si>
    <t>Chi làm thêm giờ cho thành viên Ban quản lý lớp học (10 người x 200.000đ/ người x 5 ngày)</t>
  </si>
  <si>
    <t>Chi hỗ trợ tiền nghỉ cho học viên đi nghiên cứu thực tế: (50 người x1 đêm x 150.000/người/đêm)</t>
  </si>
  <si>
    <t>Chi hỗ trợ tiền ăn cho học viên đi nghiên cứu đi thực tế: (50 người x 2 ngày x 150.000/người/ngày)</t>
  </si>
  <si>
    <t>xe</t>
  </si>
  <si>
    <t xml:space="preserve">Chi phí tiền thuê phương tiện đưa, đón học viên, giảng viên, Ban quản lý đi khảo sát, thực tế </t>
  </si>
  <si>
    <t>Các huyện độ dài quãng đường 50km trở lên</t>
  </si>
  <si>
    <t>Chi phụ cấp tiền ăn cho giảng viên đi hướng dẫn thực tế (3 người x 2 ngày x 150.000đ/người/ngày)</t>
  </si>
  <si>
    <t>Đối với các lớp đi thực tế các huyện trong tỉnh</t>
  </si>
  <si>
    <t>Chi đi khảo sát, thực tế (đối với các lớp có chương trình đi thực tế)</t>
  </si>
  <si>
    <t>bộ</t>
  </si>
  <si>
    <t>Chi nước uống cho học viên, giảng viên,  trợ giảng và Ban quản lý lớp (50 học viên + 1 giảng viên lên lớp x 30 ngày x 10.000đ)</t>
  </si>
  <si>
    <t>Hội trường, màn hình led, trang thiết bị phục vụ giảng dạy (Tiền điện, nước lớp học: 50 người x 3.000đ x 20 ngày)</t>
  </si>
  <si>
    <t>Thù lao mời BCV nghiên cứu thực tế (01 người)</t>
  </si>
  <si>
    <t>GV là lãnh đạo sở, ngành 03 người)</t>
  </si>
  <si>
    <t>Đơn vị đề nghị</t>
  </si>
  <si>
    <t>Khen thưởng học viên đạt kết quả cao trong học tập 10%/tổng số học viên</t>
  </si>
  <si>
    <t>Chi hỗ trợ tiền phòng nghỉ cho học viên đi nghiên cứu thực tế: (50 người x 1 đêm x 150.000/người/đêm)</t>
  </si>
  <si>
    <t>Chi phí tiền thuê phương tiện đưa, đón học viên, giảng viên, Ban quản lý đi khảo sát, thực tế: 2 xe x 4.000.000đ/xe x 1,5 ngày</t>
  </si>
  <si>
    <t>Chi phụ cấp tiền ăn cho giảng viên: 3 người x 2 ngày x 150.000đ/người/ngày</t>
  </si>
  <si>
    <t>Đi thực tế tại các huyện trong tỉnh có khoảng cách từ 50km trở lên</t>
  </si>
  <si>
    <t>Chi nước uống cho học viên, giảng viên,  trợ giảng và Ban quản lý lớp (50 học viên + 1 giảng viên lên lớp): 51 người x 10.000đ/người/ngày x 30 ngày</t>
  </si>
  <si>
    <t>Hội trường, màn hình led, trang thiết bị phục vụ giảng dạy (Tiền điện, nước lớp học: 3.000đ x 50 học viên x 30 ngày)</t>
  </si>
  <si>
    <t>Phụ cấp lưu trú cho giảng viên và trợ giảng (3 giảng viên chính, mỗi giảng viên kèm 1 trợ giảng)</t>
  </si>
  <si>
    <t>Chi thù lao mời BCV NCTT 01 người</t>
  </si>
  <si>
    <t>Thù lao GV Trung ương (Tiến sĩ, GVC): 3 người giảng 4 buổi</t>
  </si>
  <si>
    <t>GV là lãnh đạo sở, ngành (2 người báo cáo, mỗi báo cáo: 1 ngày)</t>
  </si>
  <si>
    <t>Văn phòng phẩm quản lý lớp (giấy, túi đựng tài liệu, bút…): 60 người x 20.000đ/người</t>
  </si>
  <si>
    <t>Chi hỗ trợ tiền ăn cho học viên đi nghiên cứu đi thực tế (trong tỉnh)</t>
  </si>
  <si>
    <t>Chi phí tiền thuê phương tiện đưa, đón học viên, giảng viên, Ban quản lý đi khảo sát, thực tế: (2 xe x 4.500.000đ/xe/ngày x 1 ngày)</t>
  </si>
  <si>
    <t>Chi phụ cấp tiền ăn cho giảng viên hướng dẫn học viên NCTT (3 người x 1 ngày x 150.000đ/người/ngày)</t>
  </si>
  <si>
    <t>Chi nước uống cho học viên, giảng viên (60 học viên + 1 giảng viên lên lớp): 61 người x 10.000 x 10 ngày</t>
  </si>
  <si>
    <t>Hội trường, màn hình led, trang thiết bị phục vụ giảng dạy (Tiền điện, nước lớp học: 3.000đ x 60 học viên x 10 ngày)</t>
  </si>
  <si>
    <t>Phụ cấp lưu trú cho giảng viên: 3 người x 2 ngày (trong đó 1 ngày lên từ hôm trước và 1 ngày giảng thực tế)</t>
  </si>
  <si>
    <t>Thù lao GV Trung ương (Tiến sĩ, GVC): 3 người  giảng, mỗi giảng viên lên lớp 1 ngày</t>
  </si>
  <si>
    <t>GV là lãnh đạo sở, ngành 02 báo cáo = 1 ngày</t>
  </si>
  <si>
    <t>Chi phí tiền thuê phương tiện đưa, đón học viên, giảng viên đi khảo sát, thực tế: 2 xe x 4.500.000/xe/ngày x 1 ngày</t>
  </si>
  <si>
    <t>Chi phụ cấp tiền ăn cho giảng viên (3 người x 1 ngày x 150.000đ/người/ngày)</t>
  </si>
  <si>
    <t>Đối với các lớp đi thực tế trong tỉnh</t>
  </si>
  <si>
    <t>Chi nước uống cho học viên, giảng viên: (80 học viên, 01 giảng viên lên lớp): 81 người x 10.000 x 5 ngày</t>
  </si>
  <si>
    <t>Hội trường, màn hình led, trang thiết bị phục vụ giảng dạy (Tiền điện, nước lớp học: 80 người x 3.000đ x 4 ngày)</t>
  </si>
  <si>
    <t>04 tuần (20 chuyên đề giảng; Nghiên cứu thực tế: 12 tiết (1,5 ngày)</t>
  </si>
  <si>
    <t>DỰ TOÁN CHI TIẾT KINH PHÍ TỔ CHỨC LỚP BỒI DƯỠNG CỦA 
TRƯỜNG CHÍNH TRỊ HOÀNG VĂN THỤ NĂM 2025</t>
  </si>
  <si>
    <t xml:space="preserve">Bồi dưỡng ngạch chuyên viên chính và tương đương </t>
  </si>
  <si>
    <t>06 tuần (26 chuyên đề giảng; Nghiên cứu thực tế: 12 tiết (1,5 ngày)</t>
  </si>
  <si>
    <t>01 lớp, 60 học viên</t>
  </si>
  <si>
    <t>02 tuần (10 chuyên đề giảng; Nghiên cứu thực tế: 06 tiết</t>
  </si>
  <si>
    <t>05 ngày (04 ngày học; 01 ngày đi nghiên cứu thực tế)</t>
  </si>
  <si>
    <t xml:space="preserve">lượt </t>
  </si>
  <si>
    <t>DỰ TOÁN CHI TIẾT KINH PHÍ TỔ CHỨC LỚP BỒI DƯỠNG CỦA 
SỞ TÀI NGUYÊN VÀ MÔI TRƯỜNG NĂM 2025</t>
  </si>
  <si>
    <t>DỰ TOÁN CHI TIẾT KINH PHÍ TỔ CHỨC LỚP BỒI DƯỠNG CỦA 
SỞ NÔNG NGHIỆP VÀ PTNT NĂM 2025</t>
  </si>
  <si>
    <t>Đơn vị tính: Đồng</t>
  </si>
  <si>
    <t>DỰ TOÁN CHI TIẾT KINH PHÍ TỔ CHỨC LỚP BỒI DƯỠNG CỦA 
THANH TRA TỈNH NĂM 2025</t>
  </si>
  <si>
    <t xml:space="preserve"> Đơn vị tính: Đồng</t>
  </si>
  <si>
    <t xml:space="preserve"> Đơn vị tính: đồng</t>
  </si>
  <si>
    <t>DỰ TOÁN CHI TIẾT KINH PHÍ TỔ CHỨC LỚP BỒI DƯỠNG CỦA 
SỞ THÔNG TIN VÀ TRUYỀN THÔNG NĂM 2025</t>
  </si>
  <si>
    <t>lượt đi, lượt về</t>
  </si>
  <si>
    <t>DỰ TOÁN CHI TIẾT KINH PHÍ TỔ CHỨC LỚP BỒI DƯỠNG CỦA 
UBND HUYỆN BÌNH GIA NĂM 2025</t>
  </si>
  <si>
    <t>02 lớp, 274 học viên</t>
  </si>
  <si>
    <t>DỰ TOÁN CHI TIẾT KINH PHÍ TỔ CHỨC LỚP BỒI DƯỠNG CỦA
 UBND HUYỆN BÌNH GIA NĂM 2025</t>
  </si>
  <si>
    <t>Thuê phòng nghỉ cho giảng viên và trợ giảng (nếu có)</t>
  </si>
  <si>
    <t>Hỗ trợ tiền thuê phòng nghỉ cho người hoạt động không chuyên trách không hưởng lương từ ngân sách có khoảng cách trên 10 km (150.000đ/người/ngày × 02 ngày)</t>
  </si>
  <si>
    <t>Hỗ trợ tiền ăn cho người hoạt động không chuyên trách 
không hưởng lương từ ngân sách</t>
  </si>
  <si>
    <t>DỰ TOÁN CHI TIẾT KINH PHÍ TỔ CHỨC LỚP BỒI DƯỠNG CỦA 
UBND HUYỆN VĂN QUAN NĂM 2025</t>
  </si>
  <si>
    <t xml:space="preserve">Chi phí khác </t>
  </si>
  <si>
    <t xml:space="preserve">TIỀN XE ĐƯA ĐÓN ĐOÀN </t>
  </si>
  <si>
    <t>%</t>
  </si>
  <si>
    <t>Toàn bộ</t>
  </si>
  <si>
    <t>Người</t>
  </si>
  <si>
    <t>Thuê phương tiện từ sân bay khi nhập cảnh đến nơi ở tại nước ngoài và ngược lại khi xuất cảnh (02 lượt xuất và nhập cảnh) (100USD/1 lượt xuất và nhập cảnh/người)</t>
  </si>
  <si>
    <t>Đoàn</t>
  </si>
  <si>
    <t>Chi phí bảo hiểm y tế</t>
  </si>
  <si>
    <t>Tiền thuê phương tiện đi làm việc hàng ngày tại nước đến công tác (80 USD/ người )</t>
  </si>
  <si>
    <t>Chi phí hộ chiếu</t>
  </si>
  <si>
    <t>Tiền cước hành lý, tài liệu mang theo phục vụ đoàn công tác (100USD/đoàn)</t>
  </si>
  <si>
    <t>Vé máy bay khứ hồi Hà Nội-Úc-Hà Nội :</t>
  </si>
  <si>
    <t>ngày người</t>
  </si>
  <si>
    <t>1 người</t>
  </si>
  <si>
    <t>Chi phí công tác phiên dịch (8 giờ/ngày)</t>
  </si>
  <si>
    <t xml:space="preserve"> -</t>
  </si>
  <si>
    <t>trang</t>
  </si>
  <si>
    <t>Biên dịch tài liệu</t>
  </si>
  <si>
    <t>Chi phí công tác biên dịch, phiên dịch:</t>
  </si>
  <si>
    <t>Khóa học</t>
  </si>
  <si>
    <r>
      <rPr>
        <b/>
        <sz val="11"/>
        <rFont val="Times New Roman"/>
        <family val="1"/>
      </rPr>
      <t>Học phí toàn khóa học (bao gồm 8 ngày: học tại trường ĐH/ Học viện +  học tập thực tế):</t>
    </r>
    <r>
      <rPr>
        <sz val="11"/>
        <rFont val="Times New Roman"/>
        <family val="1"/>
      </rPr>
      <t xml:space="preserve">
- Chi phí xây dựng chương trình, giáo trình, tài liệu cho học viên
- Chi phí chi trả giảng viên thuyết trình các bài giảng trên lớp và học tập thực địa
- Phòng học bao gồm các trang thiết bị máy tính
- Chi nước uống cho học viên bao gồm: nước tinh khiết, chè, cà phê, bánh ngọt, sữa chua, hoa quả...
- Chi phí học tập thực tế, khảo sát thực tiễn, phí hướng dẫn, thuyết trình, liên hệ, hành chính, quản lý: Tham quan một số cơ sở giáo dục của Australia, Thư viện quốc gia, ...
- Chứng chỉ/chứng nhận: Phí hành chính của trường để cấp chứng chỉ/ chứng nhận và tổ chức lễ trao bằng
</t>
    </r>
  </si>
  <si>
    <t>Lớp</t>
  </si>
  <si>
    <t>CHI PHÍ TỔ CHỨC MỞ LỚP</t>
  </si>
  <si>
    <t>Chi phí khác (đăng báo đấu thầu…)</t>
  </si>
  <si>
    <t>Chi phí thẩm định giá gói thầu</t>
  </si>
  <si>
    <t>Chi phí Tư vấn Thẩm định HSMT, HSYC và thẩm định Kết quả LCNT</t>
  </si>
  <si>
    <t>Chi phí Tư vấn Lập HSMT, HSYC và Đánh giá HSDT, HSĐX</t>
  </si>
  <si>
    <t xml:space="preserve">CHI PHÍ TƯ VẤN </t>
  </si>
  <si>
    <t>(VNĐ)</t>
  </si>
  <si>
    <t>(USD)</t>
  </si>
  <si>
    <t>Tỷ giá</t>
  </si>
  <si>
    <t>Đơn giá dự kiến</t>
  </si>
  <si>
    <t>Đơn vị tính</t>
  </si>
  <si>
    <t>Diễn giải</t>
  </si>
  <si>
    <t xml:space="preserve">Nội dung chi </t>
  </si>
  <si>
    <t>Đơn vị tính: đồng</t>
  </si>
  <si>
    <t>DỰ TOÁN CHI TIẾT KINH PHÍ TỔ CHỨC LỚP BỒI DƯỠNG CỦA 
UBND HUYỆN BẮC SƠN NĂM 2025</t>
  </si>
  <si>
    <t>Thù lao giảng viên, báo cáo viên (01 GV x 2 ngày)</t>
  </si>
  <si>
    <t>DỰ TOÁN CHI TIẾT KINH PHÍ TỔ CHỨC LỚP BỒI DƯỠNG CỦA 
UBND HUYỆN CAO LỘC NĂM 2025</t>
  </si>
  <si>
    <t>DỰ TOÁN CHI TIẾT KINH PHÍ TỔ CHỨC LỚP BỒI DƯỠNG CỦA 
UBND HUYỆN CHI LĂNG NĂM 2025</t>
  </si>
  <si>
    <t>DỰ TOÁN CHI TIẾT KINH PHÍ TỔ CHỨC LỚP BỒI DƯỠNG CỦA 
UBND HUYỆN VĂN LÃNG NĂM 2025</t>
  </si>
  <si>
    <t>DỰ TOÁN CHI TIẾT KINH PHÍ TỔ CHỨC LỚP BỒI DƯỠNG CỦA 
UBND HUYỆN ĐÌNH LẬP NĂM 2025</t>
  </si>
  <si>
    <t>DỰ TOÁN CHI TIẾT KINH PHÍ TỔ CHỨC LỚP BỒI DƯỠNG CỦA 
UBND HUYỆN TRÀNG ĐỊNH NĂM 2025</t>
  </si>
  <si>
    <t>DỰ TOÁN CHI TIẾT KINH PHÍ TỔ CHỨC LỚP BỒI DƯỠNG CỦA 
UBND THÀNH PHỐ LẠNG SƠN NĂM 2025</t>
  </si>
  <si>
    <t>DỰ TOÁN CHI TIẾT KINH PHÍ TỔ CHỨC LỚP BỒI DƯỠNG CỦA 
UBND HUYỆN LỘC BÌNH NĂM 2025</t>
  </si>
  <si>
    <t>DỰ TOÁN CHI TIẾT KINH PHÍ TỔ CHỨC LỚP BỒI DƯỠNG CỦA 
UBND HUYỆN HỮU LŨNG NĂM 2025</t>
  </si>
  <si>
    <t>Tiền điện thoại, fax, internet (80USD/đoàn)</t>
  </si>
  <si>
    <t>Chi phí dịch vụ đào tạo, bồi dưỡng phải trả cho tổ chức cung cấp dịch vụ; Chi phí cho công tác tổ chức lớp học (được phép trích tối đa không quá 10% trên tổng kinh phí của mỗi lớp học)</t>
  </si>
  <si>
    <t>TỔNG KINH PHÍ (I+II+III+IV)</t>
  </si>
  <si>
    <t>1. Đối tượng học viên: Cán bộ, công chức, viên chức cấp tỉnh, cấp xã</t>
  </si>
  <si>
    <t xml:space="preserve">2. Số lượng: 20 cán bộ </t>
  </si>
  <si>
    <t>Tỷ giá dự kiến (15/7/2025): 1USD = 26.310VND</t>
  </si>
  <si>
    <t>20 người</t>
  </si>
  <si>
    <t>Tiền thuê phòng nghỉ ở nước đến công tác (14 ngày)</t>
  </si>
  <si>
    <t>Tiền ăn và tiêu vặt ở nước đến công tác Mức B
(70 USD/người/ngày x 14 ngày = 980 USD)</t>
  </si>
  <si>
    <t>BIỂU TỔNG HỢP DỰ TOÁN KINH PHÍ
 Tổ chức khóa bồi dưỡng tại nước ngoài</t>
  </si>
  <si>
    <t>Nội dung này theo mức giá của cơ sở đào tạo</t>
  </si>
  <si>
    <t>Tiền thuê ô tô đưa đoàn đi từ Lạng Sơn đến sân bay Nội Bài và ngược lại (nếu có)</t>
  </si>
  <si>
    <t>Chi phí chuyển ngoại tệ (nếu có)</t>
  </si>
  <si>
    <t>3. Thời gian đào tạo: 15 ngày ( 13 ngày học  + 01 ngày đi và 01 ngày về)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</si>
</sst>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 numFmtId="168" formatCode="_(* #,##0_);_(* \(#,##0\);_(* &quot;-&quot;??_);_(@_)"/>
    <numFmt numFmtId="169" formatCode="_-* #,##0\ _₫_-;\-* #,##0\ _₫_-;_-* &quot;-&quot;??\ _₫_-;_-@_-"/>
    <numFmt numFmtId="170" formatCode="_(* #,##0.0_);_(* \(#,##0.0\);_(* &quot;-&quot;??_);_(@_)"/>
    <numFmt numFmtId="171" formatCode="0.0%"/>
    <numFmt numFmtId="172" formatCode="#,##0_ ;\-#,##0\ "/>
  </numFmts>
  <fonts count="96">
    <font>
      <sz val="12"/>
      <name val="Times New Roman"/>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b/>
      <sz val="13"/>
      <name val="Times New Roman"/>
      <family val="1"/>
    </font>
    <font>
      <b/>
      <sz val="12"/>
      <name val="Times New Roman"/>
      <family val="1"/>
    </font>
    <font>
      <i/>
      <sz val="12"/>
      <name val="Times New Roman"/>
      <family val="1"/>
    </font>
    <font>
      <i/>
      <sz val="13"/>
      <name val="Times New Roman"/>
      <family val="1"/>
    </font>
    <font>
      <sz val="12"/>
      <name val="Times New Roman"/>
      <family val="1"/>
    </font>
    <font>
      <sz val="13"/>
      <name val="Times New Roman"/>
      <family val="1"/>
    </font>
    <font>
      <b/>
      <sz val="14"/>
      <name val="Times New Roman"/>
      <family val="1"/>
    </font>
    <font>
      <sz val="10"/>
      <name val="Arial"/>
      <family val="2"/>
    </font>
    <font>
      <sz val="12"/>
      <name val="Arial"/>
      <family val="2"/>
    </font>
    <font>
      <i/>
      <sz val="14"/>
      <name val="Times New Roman"/>
      <family val="1"/>
    </font>
    <font>
      <sz val="11"/>
      <color indexed="8"/>
      <name val="Calibri"/>
      <family val="2"/>
      <charset val="163"/>
    </font>
    <font>
      <sz val="11"/>
      <color indexed="9"/>
      <name val="Calibri"/>
      <family val="2"/>
      <charset val="163"/>
    </font>
    <font>
      <sz val="11"/>
      <color indexed="20"/>
      <name val="Calibri"/>
      <family val="2"/>
      <charset val="163"/>
    </font>
    <font>
      <b/>
      <sz val="11"/>
      <color indexed="52"/>
      <name val="Calibri"/>
      <family val="2"/>
      <charset val="163"/>
    </font>
    <font>
      <b/>
      <sz val="11"/>
      <color indexed="9"/>
      <name val="Calibri"/>
      <family val="2"/>
      <charset val="163"/>
    </font>
    <font>
      <i/>
      <sz val="11"/>
      <color indexed="23"/>
      <name val="Calibri"/>
      <family val="2"/>
      <charset val="163"/>
    </font>
    <font>
      <sz val="11"/>
      <color indexed="17"/>
      <name val="Calibri"/>
      <family val="2"/>
      <charset val="163"/>
    </font>
    <font>
      <b/>
      <sz val="15"/>
      <color indexed="54"/>
      <name val="Calibri"/>
      <family val="2"/>
      <charset val="163"/>
    </font>
    <font>
      <b/>
      <sz val="13"/>
      <color indexed="54"/>
      <name val="Calibri"/>
      <family val="2"/>
      <charset val="163"/>
    </font>
    <font>
      <b/>
      <sz val="11"/>
      <color indexed="54"/>
      <name val="Calibri"/>
      <family val="2"/>
      <charset val="163"/>
    </font>
    <font>
      <sz val="11"/>
      <color indexed="62"/>
      <name val="Calibri"/>
      <family val="2"/>
      <charset val="163"/>
    </font>
    <font>
      <sz val="11"/>
      <color indexed="52"/>
      <name val="Calibri"/>
      <family val="2"/>
      <charset val="163"/>
    </font>
    <font>
      <sz val="11"/>
      <color indexed="60"/>
      <name val="Calibri"/>
      <family val="2"/>
      <charset val="163"/>
    </font>
    <font>
      <b/>
      <sz val="11"/>
      <color indexed="63"/>
      <name val="Calibri"/>
      <family val="2"/>
      <charset val="163"/>
    </font>
    <font>
      <sz val="18"/>
      <color indexed="54"/>
      <name val="Calibri Light"/>
      <family val="2"/>
      <charset val="163"/>
    </font>
    <font>
      <b/>
      <sz val="11"/>
      <color indexed="8"/>
      <name val="Calibri"/>
      <family val="2"/>
      <charset val="163"/>
    </font>
    <font>
      <sz val="11"/>
      <color indexed="10"/>
      <name val="Calibri"/>
      <family val="2"/>
      <charset val="163"/>
    </font>
    <font>
      <sz val="11"/>
      <name val="Arial"/>
      <family val="2"/>
    </font>
    <font>
      <b/>
      <sz val="11"/>
      <name val="Arial"/>
      <family val="2"/>
    </font>
    <font>
      <sz val="12"/>
      <name val=".VnTime"/>
      <family val="2"/>
    </font>
    <font>
      <b/>
      <sz val="10"/>
      <name val="Arial"/>
      <family val="2"/>
    </font>
    <font>
      <sz val="10"/>
      <name val="Times New Roman"/>
      <family val="1"/>
    </font>
    <font>
      <b/>
      <sz val="12"/>
      <color theme="1"/>
      <name val="Arial"/>
      <family val="2"/>
    </font>
    <font>
      <b/>
      <sz val="12"/>
      <color theme="1"/>
      <name val="Times New Roman"/>
      <family val="1"/>
    </font>
    <font>
      <sz val="12"/>
      <color theme="1"/>
      <name val="Arial"/>
      <family val="2"/>
    </font>
    <font>
      <sz val="12"/>
      <name val="Times New Roman"/>
      <family val="1"/>
    </font>
    <font>
      <b/>
      <sz val="12"/>
      <name val="Times New Roman"/>
      <family val="1"/>
      <charset val="163"/>
    </font>
    <font>
      <sz val="12"/>
      <name val="Times New Roman"/>
      <family val="1"/>
      <charset val="163"/>
    </font>
    <font>
      <sz val="12"/>
      <color rgb="FFFF0000"/>
      <name val="Times New Roman"/>
      <family val="1"/>
    </font>
    <font>
      <b/>
      <sz val="13"/>
      <name val="Times New Roman"/>
      <family val="1"/>
      <charset val="163"/>
    </font>
    <font>
      <sz val="10"/>
      <name val="Times New Roman"/>
      <family val="1"/>
      <charset val="163"/>
    </font>
    <font>
      <i/>
      <sz val="13"/>
      <name val="Times New Roman"/>
      <family val="1"/>
      <charset val="163"/>
    </font>
    <font>
      <sz val="11"/>
      <name val="Times New Roman"/>
      <family val="1"/>
      <charset val="163"/>
    </font>
    <font>
      <b/>
      <sz val="11"/>
      <name val="Times New Roman"/>
      <family val="1"/>
      <charset val="163"/>
    </font>
    <font>
      <b/>
      <i/>
      <sz val="12"/>
      <name val="Times New Roman"/>
      <family val="1"/>
      <charset val="163"/>
    </font>
    <font>
      <b/>
      <sz val="10"/>
      <name val="Times New Roman"/>
      <family val="1"/>
      <charset val="163"/>
    </font>
    <font>
      <i/>
      <sz val="14"/>
      <name val="Times New Roman"/>
      <family val="1"/>
      <charset val="163"/>
    </font>
    <font>
      <sz val="13"/>
      <name val="Times New Roman"/>
      <family val="1"/>
      <charset val="163"/>
    </font>
    <font>
      <sz val="12"/>
      <name val="Calibri"/>
      <family val="2"/>
      <scheme val="minor"/>
    </font>
    <font>
      <sz val="12"/>
      <name val="Times New Roman"/>
      <family val="1"/>
    </font>
    <font>
      <sz val="11"/>
      <name val="Times New Roman"/>
      <family val="1"/>
    </font>
    <font>
      <b/>
      <sz val="10"/>
      <color indexed="17"/>
      <name val="Arial"/>
      <family val="2"/>
    </font>
    <font>
      <sz val="10"/>
      <color indexed="10"/>
      <name val="Arial"/>
      <family val="2"/>
    </font>
    <font>
      <b/>
      <sz val="10"/>
      <color indexed="8"/>
      <name val="Arial"/>
      <family val="2"/>
    </font>
    <font>
      <b/>
      <i/>
      <sz val="12"/>
      <color indexed="8"/>
      <name val="Times New Roman"/>
      <family val="1"/>
    </font>
    <font>
      <i/>
      <sz val="12"/>
      <color indexed="8"/>
      <name val="Times New Roman"/>
      <family val="1"/>
    </font>
    <font>
      <sz val="14"/>
      <name val="Arial"/>
      <family val="2"/>
    </font>
    <font>
      <b/>
      <sz val="14"/>
      <color indexed="17"/>
      <name val="Arial"/>
      <family val="2"/>
    </font>
    <font>
      <b/>
      <sz val="11"/>
      <color indexed="8"/>
      <name val="Times New Roman"/>
      <family val="1"/>
    </font>
    <font>
      <b/>
      <i/>
      <sz val="11"/>
      <color indexed="8"/>
      <name val="Times New Roman"/>
      <family val="1"/>
    </font>
    <font>
      <i/>
      <sz val="11"/>
      <color indexed="8"/>
      <name val="Times New Roman"/>
      <family val="1"/>
    </font>
    <font>
      <b/>
      <sz val="12"/>
      <color indexed="8"/>
      <name val="Times New Roman"/>
      <family val="1"/>
    </font>
    <font>
      <b/>
      <sz val="11"/>
      <color indexed="17"/>
      <name val="Arial"/>
      <family val="2"/>
    </font>
    <font>
      <b/>
      <sz val="12"/>
      <color indexed="10"/>
      <name val="Times New Roman"/>
      <family val="1"/>
    </font>
    <font>
      <sz val="11"/>
      <color indexed="8"/>
      <name val="Times New Roman"/>
      <family val="1"/>
    </font>
    <font>
      <b/>
      <sz val="11"/>
      <name val="Times New Roman"/>
      <family val="1"/>
    </font>
    <font>
      <sz val="10"/>
      <color rgb="FFFF0000"/>
      <name val="Times New Roman"/>
      <family val="1"/>
    </font>
    <font>
      <b/>
      <sz val="12"/>
      <color indexed="17"/>
      <name val="Arial"/>
      <family val="2"/>
    </font>
    <font>
      <sz val="11"/>
      <name val="Arial"/>
      <family val="2"/>
      <charset val="163"/>
    </font>
    <font>
      <sz val="11"/>
      <color indexed="17"/>
      <name val="Arial"/>
      <family val="2"/>
      <charset val="163"/>
    </font>
    <font>
      <sz val="11"/>
      <color indexed="8"/>
      <name val="Times New Roman"/>
      <family val="1"/>
      <charset val="163"/>
    </font>
    <font>
      <b/>
      <sz val="11"/>
      <name val="Arial"/>
      <family val="2"/>
      <charset val="163"/>
    </font>
    <font>
      <b/>
      <sz val="11"/>
      <color indexed="17"/>
      <name val="Arial"/>
      <family val="2"/>
      <charset val="163"/>
    </font>
    <font>
      <b/>
      <sz val="11"/>
      <color indexed="8"/>
      <name val="Times New Roman"/>
      <family val="1"/>
      <charset val="163"/>
    </font>
    <font>
      <b/>
      <sz val="14"/>
      <color theme="1"/>
      <name val="Times New Roman"/>
      <family val="1"/>
    </font>
    <font>
      <sz val="12"/>
      <name val="Times New Roman"/>
      <family val="1"/>
    </font>
    <font>
      <b/>
      <i/>
      <sz val="12"/>
      <name val="Times New Roman"/>
      <family val="1"/>
    </font>
    <font>
      <i/>
      <sz val="12"/>
      <color rgb="FFFF0000"/>
      <name val="Times New Roman"/>
      <family val="1"/>
    </font>
    <font>
      <sz val="11"/>
      <color theme="1"/>
      <name val="Arial"/>
      <family val="2"/>
      <charset val="163"/>
    </font>
    <font>
      <sz val="12"/>
      <color indexed="8"/>
      <name val="Times New Roman"/>
      <family val="1"/>
    </font>
    <font>
      <sz val="10"/>
      <color indexed="8"/>
      <name val="Times New Roman"/>
      <family val="1"/>
    </font>
    <font>
      <i/>
      <sz val="11"/>
      <name val="Times New Roman"/>
      <family val="1"/>
    </font>
    <font>
      <sz val="11"/>
      <color theme="0"/>
      <name val="Times New Roman"/>
      <family val="1"/>
    </font>
    <font>
      <b/>
      <i/>
      <sz val="10"/>
      <color indexed="8"/>
      <name val="Times New Roman"/>
      <family val="1"/>
    </font>
    <font>
      <b/>
      <i/>
      <u/>
      <sz val="12"/>
      <color indexed="8"/>
      <name val="Times New Roman"/>
      <family val="1"/>
    </font>
    <font>
      <b/>
      <sz val="12"/>
      <color rgb="FFFF0000"/>
      <name val="Times New Roman"/>
      <family val="1"/>
    </font>
    <font>
      <b/>
      <sz val="11"/>
      <color theme="1"/>
      <name val="Times New Roman"/>
      <family val="1"/>
    </font>
    <font>
      <sz val="12"/>
      <color theme="4"/>
      <name val="Times New Roman"/>
      <family val="1"/>
    </font>
    <font>
      <sz val="11"/>
      <color theme="1"/>
      <name val="Calibri"/>
      <family val="2"/>
      <scheme val="minor"/>
    </font>
    <font>
      <sz val="11"/>
      <color theme="1"/>
      <name val="Times New Roman"/>
      <family val="1"/>
    </font>
    <font>
      <sz val="11"/>
      <color theme="1"/>
      <name val="Arial"/>
      <family val="2"/>
    </font>
    <font>
      <b/>
      <sz val="11"/>
      <color rgb="FFFF0000"/>
      <name val="Times New Roman"/>
      <family val="1"/>
    </font>
  </fonts>
  <fills count="26">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1"/>
        <bgColor indexed="64"/>
      </patternFill>
    </fill>
    <fill>
      <patternFill patternType="solid">
        <fgColor theme="8" tint="0.79998168889431442"/>
        <bgColor indexed="64"/>
      </patternFill>
    </fill>
    <fill>
      <patternFill patternType="solid">
        <fgColor theme="0"/>
        <bgColor indexed="64"/>
      </patternFill>
    </fill>
    <fill>
      <patternFill patternType="solid">
        <fgColor indexed="9"/>
        <bgColor indexed="64"/>
      </patternFill>
    </fill>
    <fill>
      <patternFill patternType="solid">
        <fgColor rgb="FFCCFFFF"/>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66FFFF"/>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bottom style="thin">
        <color indexed="64"/>
      </bottom>
      <diagonal/>
    </border>
    <border>
      <left/>
      <right/>
      <top style="thin">
        <color indexed="64"/>
      </top>
      <bottom/>
      <diagonal/>
    </border>
  </borders>
  <cellStyleXfs count="74">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8" borderId="0" applyNumberFormat="0" applyBorder="0" applyAlignment="0" applyProtection="0"/>
    <xf numFmtId="0" fontId="14" fillId="10" borderId="0" applyNumberFormat="0" applyBorder="0" applyAlignment="0" applyProtection="0"/>
    <xf numFmtId="0" fontId="15" fillId="8"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1"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2" borderId="0" applyNumberFormat="0" applyBorder="0" applyAlignment="0" applyProtection="0"/>
    <xf numFmtId="0" fontId="16" fillId="17" borderId="0" applyNumberFormat="0" applyBorder="0" applyAlignment="0" applyProtection="0"/>
    <xf numFmtId="0" fontId="17" fillId="9" borderId="1" applyNumberFormat="0" applyAlignment="0" applyProtection="0"/>
    <xf numFmtId="0" fontId="18" fillId="14" borderId="2" applyNumberFormat="0" applyAlignment="0" applyProtection="0"/>
    <xf numFmtId="0" fontId="19" fillId="0" borderId="0" applyNumberFormat="0" applyFill="0" applyBorder="0" applyAlignment="0" applyProtection="0"/>
    <xf numFmtId="0" fontId="20" fillId="7"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33" fillId="0" borderId="0"/>
    <xf numFmtId="0" fontId="25" fillId="0" borderId="6" applyNumberFormat="0" applyFill="0" applyAlignment="0" applyProtection="0"/>
    <xf numFmtId="0" fontId="26" fillId="10" borderId="0" applyNumberFormat="0" applyBorder="0" applyAlignment="0" applyProtection="0"/>
    <xf numFmtId="0" fontId="11" fillId="0" borderId="0"/>
    <xf numFmtId="0" fontId="14" fillId="5" borderId="7" applyNumberFormat="0" applyFont="0" applyAlignment="0" applyProtection="0"/>
    <xf numFmtId="0" fontId="27" fillId="9"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11" fillId="0" borderId="0"/>
    <xf numFmtId="0" fontId="11" fillId="0" borderId="0"/>
    <xf numFmtId="0" fontId="11" fillId="0" borderId="0"/>
    <xf numFmtId="43" fontId="11" fillId="0" borderId="0" applyFont="0" applyFill="0" applyBorder="0" applyAlignment="0" applyProtection="0"/>
    <xf numFmtId="166" fontId="11" fillId="0" borderId="0" applyFont="0" applyFill="0" applyBorder="0" applyAlignment="0" applyProtection="0"/>
    <xf numFmtId="0" fontId="11" fillId="0" borderId="0"/>
    <xf numFmtId="166" fontId="8" fillId="0" borderId="0" applyFont="0" applyFill="0" applyBorder="0" applyAlignment="0" applyProtection="0"/>
    <xf numFmtId="0" fontId="3" fillId="0" borderId="0"/>
    <xf numFmtId="43" fontId="8"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0" fontId="11" fillId="0" borderId="0"/>
    <xf numFmtId="0" fontId="11" fillId="0" borderId="0"/>
    <xf numFmtId="0" fontId="8" fillId="0" borderId="0"/>
    <xf numFmtId="0" fontId="14" fillId="0" borderId="0"/>
    <xf numFmtId="166" fontId="53" fillId="0" borderId="0" applyFont="0" applyFill="0" applyBorder="0" applyAlignment="0" applyProtection="0"/>
    <xf numFmtId="0" fontId="2" fillId="0" borderId="0"/>
    <xf numFmtId="0" fontId="11" fillId="0" borderId="0"/>
    <xf numFmtId="43" fontId="79" fillId="0" borderId="0" applyFont="0" applyFill="0" applyBorder="0" applyAlignment="0" applyProtection="0"/>
    <xf numFmtId="0" fontId="82" fillId="0" borderId="0"/>
    <xf numFmtId="43" fontId="14" fillId="0" borderId="0" applyFont="0" applyFill="0" applyBorder="0" applyAlignment="0" applyProtection="0"/>
    <xf numFmtId="0" fontId="82" fillId="0" borderId="0"/>
    <xf numFmtId="9" fontId="92" fillId="0" borderId="0" applyFont="0" applyFill="0" applyBorder="0" applyAlignment="0" applyProtection="0"/>
    <xf numFmtId="0" fontId="94" fillId="0" borderId="0"/>
    <xf numFmtId="0" fontId="92" fillId="0" borderId="0"/>
    <xf numFmtId="0" fontId="1" fillId="0" borderId="0"/>
    <xf numFmtId="43"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0" fontId="1" fillId="0" borderId="0"/>
  </cellStyleXfs>
  <cellXfs count="538">
    <xf numFmtId="0" fontId="0" fillId="0" borderId="0" xfId="0"/>
    <xf numFmtId="0" fontId="11" fillId="0" borderId="0" xfId="38"/>
    <xf numFmtId="0" fontId="12" fillId="0" borderId="0" xfId="38" applyFont="1"/>
    <xf numFmtId="0" fontId="4" fillId="0" borderId="0" xfId="38" applyFont="1" applyAlignment="1">
      <alignment horizontal="center"/>
    </xf>
    <xf numFmtId="0" fontId="32" fillId="20" borderId="0" xfId="46" applyFont="1" applyFill="1"/>
    <xf numFmtId="0" fontId="31" fillId="20" borderId="0" xfId="46" applyFont="1" applyFill="1"/>
    <xf numFmtId="0" fontId="8" fillId="20" borderId="0" xfId="46" applyFont="1" applyFill="1"/>
    <xf numFmtId="0" fontId="34" fillId="0" borderId="0" xfId="38" applyFont="1"/>
    <xf numFmtId="0" fontId="5" fillId="18" borderId="16" xfId="38" applyFont="1" applyFill="1" applyBorder="1" applyAlignment="1">
      <alignment horizontal="center" vertical="center" wrapText="1"/>
    </xf>
    <xf numFmtId="167" fontId="5" fillId="18" borderId="16" xfId="38" applyNumberFormat="1" applyFont="1" applyFill="1" applyBorder="1" applyAlignment="1">
      <alignment horizontal="center" vertical="center" wrapText="1"/>
    </xf>
    <xf numFmtId="167" fontId="8" fillId="0" borderId="11" xfId="38" applyNumberFormat="1" applyFont="1" applyBorder="1" applyAlignment="1">
      <alignment horizontal="center" vertical="center" wrapText="1"/>
    </xf>
    <xf numFmtId="0" fontId="8" fillId="0" borderId="11" xfId="38" applyFont="1" applyBorder="1" applyAlignment="1">
      <alignment horizontal="center" vertical="center" wrapText="1"/>
    </xf>
    <xf numFmtId="0" fontId="8" fillId="20" borderId="11" xfId="44" applyFont="1" applyFill="1" applyBorder="1" applyAlignment="1">
      <alignment horizontal="center" vertical="center" wrapText="1"/>
    </xf>
    <xf numFmtId="0" fontId="8" fillId="20" borderId="11" xfId="44" applyFont="1" applyFill="1" applyBorder="1" applyAlignment="1">
      <alignment vertical="center" wrapText="1"/>
    </xf>
    <xf numFmtId="0" fontId="8" fillId="0" borderId="11" xfId="38" applyFont="1" applyBorder="1" applyAlignment="1">
      <alignment horizontal="center" vertical="center"/>
    </xf>
    <xf numFmtId="0" fontId="8" fillId="20" borderId="11" xfId="45" applyFont="1" applyFill="1" applyBorder="1" applyAlignment="1">
      <alignment vertical="center" wrapText="1"/>
    </xf>
    <xf numFmtId="168" fontId="8" fillId="20" borderId="11" xfId="48" applyNumberFormat="1" applyFont="1" applyFill="1" applyBorder="1" applyAlignment="1">
      <alignment horizontal="center" vertical="center" wrapText="1"/>
    </xf>
    <xf numFmtId="168" fontId="8" fillId="20" borderId="11" xfId="48" applyNumberFormat="1" applyFont="1" applyFill="1" applyBorder="1" applyAlignment="1">
      <alignment vertical="center" wrapText="1"/>
    </xf>
    <xf numFmtId="0" fontId="5" fillId="19" borderId="11" xfId="44" applyFont="1" applyFill="1" applyBorder="1" applyAlignment="1">
      <alignment horizontal="center" vertical="center" wrapText="1"/>
    </xf>
    <xf numFmtId="0" fontId="5" fillId="19" borderId="11" xfId="44" applyFont="1" applyFill="1" applyBorder="1" applyAlignment="1">
      <alignment vertical="center" wrapText="1"/>
    </xf>
    <xf numFmtId="167" fontId="8" fillId="19" borderId="11" xfId="38" applyNumberFormat="1" applyFont="1" applyFill="1" applyBorder="1" applyAlignment="1">
      <alignment horizontal="center" vertical="center" wrapText="1"/>
    </xf>
    <xf numFmtId="0" fontId="8" fillId="19" borderId="11" xfId="38" applyFont="1" applyFill="1" applyBorder="1" applyAlignment="1">
      <alignment horizontal="center" vertical="center" wrapText="1"/>
    </xf>
    <xf numFmtId="167" fontId="5" fillId="19" borderId="11" xfId="38" applyNumberFormat="1" applyFont="1" applyFill="1" applyBorder="1" applyAlignment="1">
      <alignment horizontal="center" vertical="center" wrapText="1"/>
    </xf>
    <xf numFmtId="0" fontId="5" fillId="19" borderId="11" xfId="38" applyFont="1" applyFill="1" applyBorder="1" applyAlignment="1">
      <alignment horizontal="center" vertical="center"/>
    </xf>
    <xf numFmtId="0" fontId="5" fillId="19" borderId="11" xfId="45" applyFont="1" applyFill="1" applyBorder="1" applyAlignment="1">
      <alignment vertical="center" wrapText="1"/>
    </xf>
    <xf numFmtId="0" fontId="8" fillId="0" borderId="11" xfId="38" applyFont="1" applyBorder="1" applyAlignment="1">
      <alignment vertical="center" wrapText="1"/>
    </xf>
    <xf numFmtId="0" fontId="8" fillId="0" borderId="0" xfId="38" applyFont="1"/>
    <xf numFmtId="0" fontId="8" fillId="0" borderId="0" xfId="38" quotePrefix="1" applyFont="1"/>
    <xf numFmtId="0" fontId="11" fillId="0" borderId="0" xfId="38" applyAlignment="1">
      <alignment horizontal="center"/>
    </xf>
    <xf numFmtId="0" fontId="8" fillId="0" borderId="0" xfId="38" applyFont="1" applyAlignment="1">
      <alignment horizontal="center"/>
    </xf>
    <xf numFmtId="0" fontId="0" fillId="0" borderId="11" xfId="0" applyBorder="1" applyAlignment="1">
      <alignment horizontal="center" vertical="center"/>
    </xf>
    <xf numFmtId="0" fontId="0" fillId="0" borderId="11" xfId="0" applyBorder="1"/>
    <xf numFmtId="0" fontId="4" fillId="0" borderId="0" xfId="38" applyFont="1" applyAlignment="1">
      <alignment horizontal="left" vertical="center" wrapText="1"/>
    </xf>
    <xf numFmtId="0" fontId="9" fillId="0" borderId="0" xfId="38" applyFont="1" applyAlignment="1">
      <alignment horizontal="left" vertical="center" wrapText="1"/>
    </xf>
    <xf numFmtId="0" fontId="13" fillId="0" borderId="0" xfId="38" applyFont="1" applyAlignment="1">
      <alignment horizontal="center"/>
    </xf>
    <xf numFmtId="3" fontId="11" fillId="0" borderId="0" xfId="38" applyNumberFormat="1"/>
    <xf numFmtId="3" fontId="8" fillId="0" borderId="0" xfId="38" applyNumberFormat="1" applyFont="1"/>
    <xf numFmtId="3" fontId="8" fillId="0" borderId="11" xfId="38" applyNumberFormat="1" applyFont="1" applyBorder="1" applyAlignment="1">
      <alignment horizontal="center" vertical="center" wrapText="1"/>
    </xf>
    <xf numFmtId="0" fontId="35" fillId="0" borderId="11" xfId="38" applyFont="1" applyBorder="1"/>
    <xf numFmtId="3" fontId="9" fillId="0" borderId="11" xfId="38" applyNumberFormat="1" applyFont="1" applyBorder="1" applyAlignment="1">
      <alignment horizontal="right" vertical="center" wrapText="1"/>
    </xf>
    <xf numFmtId="3" fontId="5" fillId="19" borderId="11" xfId="38" applyNumberFormat="1" applyFont="1" applyFill="1" applyBorder="1" applyAlignment="1">
      <alignment horizontal="center" vertical="center" wrapText="1"/>
    </xf>
    <xf numFmtId="3" fontId="9" fillId="0" borderId="11" xfId="38" applyNumberFormat="1" applyFont="1" applyBorder="1" applyAlignment="1">
      <alignment horizontal="right" vertical="center"/>
    </xf>
    <xf numFmtId="3" fontId="5" fillId="18" borderId="16" xfId="38" applyNumberFormat="1" applyFont="1" applyFill="1" applyBorder="1" applyAlignment="1">
      <alignment horizontal="center" vertical="center" wrapText="1"/>
    </xf>
    <xf numFmtId="0" fontId="9" fillId="0" borderId="11" xfId="38" applyFont="1" applyBorder="1" applyAlignment="1">
      <alignment horizontal="center" vertical="center"/>
    </xf>
    <xf numFmtId="0" fontId="9" fillId="0" borderId="11" xfId="38" applyFont="1" applyBorder="1" applyAlignment="1">
      <alignment horizontal="center" vertical="center" wrapText="1"/>
    </xf>
    <xf numFmtId="3" fontId="8" fillId="20" borderId="11" xfId="38" applyNumberFormat="1" applyFont="1" applyFill="1" applyBorder="1" applyAlignment="1">
      <alignment horizontal="center" vertical="center" wrapText="1"/>
    </xf>
    <xf numFmtId="3" fontId="8" fillId="20" borderId="11" xfId="38" applyNumberFormat="1" applyFont="1" applyFill="1" applyBorder="1" applyAlignment="1">
      <alignment horizontal="right" vertical="center"/>
    </xf>
    <xf numFmtId="0" fontId="8" fillId="20" borderId="11" xfId="38" applyFont="1" applyFill="1" applyBorder="1" applyAlignment="1">
      <alignment horizontal="center" vertical="center"/>
    </xf>
    <xf numFmtId="167" fontId="8" fillId="20" borderId="11" xfId="38" applyNumberFormat="1" applyFont="1" applyFill="1" applyBorder="1" applyAlignment="1">
      <alignment horizontal="center" vertical="center" wrapText="1"/>
    </xf>
    <xf numFmtId="3" fontId="5" fillId="19" borderId="11" xfId="44" applyNumberFormat="1" applyFont="1" applyFill="1" applyBorder="1" applyAlignment="1">
      <alignment horizontal="center" vertical="center" wrapText="1"/>
    </xf>
    <xf numFmtId="0" fontId="11" fillId="0" borderId="0" xfId="38" applyAlignment="1">
      <alignment vertical="center"/>
    </xf>
    <xf numFmtId="0" fontId="36" fillId="0" borderId="0" xfId="38" applyFont="1"/>
    <xf numFmtId="0" fontId="38" fillId="0" borderId="0" xfId="38" applyFont="1"/>
    <xf numFmtId="0" fontId="12" fillId="0" borderId="0" xfId="38" applyFont="1" applyAlignment="1">
      <alignment horizontal="center"/>
    </xf>
    <xf numFmtId="0" fontId="5" fillId="0" borderId="0" xfId="38" applyFont="1" applyAlignment="1">
      <alignment horizontal="center" wrapText="1"/>
    </xf>
    <xf numFmtId="167" fontId="8" fillId="0" borderId="11" xfId="49" applyNumberFormat="1" applyFont="1" applyBorder="1" applyAlignment="1">
      <alignment horizontal="center" vertical="center" wrapText="1"/>
    </xf>
    <xf numFmtId="168" fontId="8" fillId="0" borderId="11" xfId="50" applyNumberFormat="1" applyFont="1" applyBorder="1" applyAlignment="1">
      <alignment horizontal="center" vertical="center" wrapText="1"/>
    </xf>
    <xf numFmtId="0" fontId="5" fillId="19" borderId="11" xfId="38" applyFont="1" applyFill="1" applyBorder="1" applyAlignment="1">
      <alignment horizontal="center" vertical="center" wrapText="1"/>
    </xf>
    <xf numFmtId="0" fontId="11" fillId="0" borderId="0" xfId="49"/>
    <xf numFmtId="0" fontId="8" fillId="0" borderId="11" xfId="49" applyFont="1" applyBorder="1" applyAlignment="1">
      <alignment horizontal="center" vertical="center" wrapText="1"/>
    </xf>
    <xf numFmtId="3" fontId="8" fillId="0" borderId="11" xfId="49" applyNumberFormat="1" applyFont="1" applyBorder="1" applyAlignment="1">
      <alignment horizontal="center" vertical="center" wrapText="1"/>
    </xf>
    <xf numFmtId="168" fontId="8" fillId="21" borderId="11" xfId="48" applyNumberFormat="1" applyFont="1" applyFill="1" applyBorder="1" applyAlignment="1">
      <alignment horizontal="center" vertical="center" wrapText="1"/>
    </xf>
    <xf numFmtId="0" fontId="8" fillId="21" borderId="11" xfId="45" applyFont="1" applyFill="1" applyBorder="1" applyAlignment="1">
      <alignment vertical="center" wrapText="1"/>
    </xf>
    <xf numFmtId="0" fontId="8" fillId="21" borderId="11" xfId="44" applyFont="1" applyFill="1" applyBorder="1" applyAlignment="1">
      <alignment horizontal="center" vertical="center" wrapText="1"/>
    </xf>
    <xf numFmtId="3" fontId="41" fillId="0" borderId="11" xfId="49" applyNumberFormat="1" applyFont="1" applyBorder="1" applyAlignment="1">
      <alignment horizontal="right" vertical="center" wrapText="1"/>
    </xf>
    <xf numFmtId="3" fontId="8" fillId="0" borderId="11" xfId="49" applyNumberFormat="1" applyFont="1" applyBorder="1" applyAlignment="1">
      <alignment vertical="center" wrapText="1"/>
    </xf>
    <xf numFmtId="0" fontId="8" fillId="21" borderId="11" xfId="44" applyFont="1" applyFill="1" applyBorder="1" applyAlignment="1">
      <alignment vertical="center" wrapText="1"/>
    </xf>
    <xf numFmtId="3" fontId="8" fillId="0" borderId="11" xfId="49" applyNumberFormat="1" applyFont="1" applyBorder="1" applyAlignment="1">
      <alignment horizontal="right" vertical="center" wrapText="1"/>
    </xf>
    <xf numFmtId="3" fontId="8" fillId="0" borderId="18" xfId="49" applyNumberFormat="1" applyFont="1" applyBorder="1" applyAlignment="1">
      <alignment horizontal="right" vertical="center" wrapText="1"/>
    </xf>
    <xf numFmtId="0" fontId="8" fillId="0" borderId="11" xfId="49" applyFont="1" applyBorder="1" applyAlignment="1">
      <alignment horizontal="center" vertical="center"/>
    </xf>
    <xf numFmtId="3" fontId="8" fillId="20" borderId="11" xfId="49" applyNumberFormat="1" applyFont="1" applyFill="1" applyBorder="1" applyAlignment="1">
      <alignment horizontal="right" vertical="center"/>
    </xf>
    <xf numFmtId="0" fontId="8" fillId="0" borderId="11" xfId="49" applyFont="1" applyBorder="1" applyAlignment="1">
      <alignment vertical="center" wrapText="1"/>
    </xf>
    <xf numFmtId="3" fontId="8" fillId="0" borderId="11" xfId="49" applyNumberFormat="1" applyFont="1" applyBorder="1" applyAlignment="1">
      <alignment horizontal="right" vertical="center"/>
    </xf>
    <xf numFmtId="0" fontId="8" fillId="0" borderId="19" xfId="49" quotePrefix="1" applyFont="1" applyBorder="1" applyAlignment="1">
      <alignment vertical="top" wrapText="1"/>
    </xf>
    <xf numFmtId="3" fontId="8" fillId="0" borderId="19" xfId="49" applyNumberFormat="1" applyFont="1" applyBorder="1" applyAlignment="1">
      <alignment horizontal="right" vertical="center" wrapText="1"/>
    </xf>
    <xf numFmtId="49" fontId="8" fillId="0" borderId="19" xfId="49" applyNumberFormat="1" applyFont="1" applyBorder="1" applyAlignment="1">
      <alignment horizontal="center" vertical="center" wrapText="1"/>
    </xf>
    <xf numFmtId="168" fontId="8" fillId="20" borderId="19" xfId="48" applyNumberFormat="1" applyFont="1" applyFill="1" applyBorder="1" applyAlignment="1">
      <alignment horizontal="center" vertical="center" wrapText="1"/>
    </xf>
    <xf numFmtId="0" fontId="8" fillId="20" borderId="19" xfId="45" applyFont="1" applyFill="1" applyBorder="1" applyAlignment="1">
      <alignment vertical="center" wrapText="1"/>
    </xf>
    <xf numFmtId="0" fontId="8" fillId="20" borderId="19" xfId="44" applyFont="1" applyFill="1" applyBorder="1" applyAlignment="1">
      <alignment horizontal="center" vertical="center" wrapText="1"/>
    </xf>
    <xf numFmtId="0" fontId="8" fillId="0" borderId="18" xfId="49" quotePrefix="1" applyFont="1" applyBorder="1" applyAlignment="1">
      <alignment vertical="top" wrapText="1"/>
    </xf>
    <xf numFmtId="49" fontId="8" fillId="0" borderId="18" xfId="49" applyNumberFormat="1" applyFont="1" applyBorder="1" applyAlignment="1">
      <alignment horizontal="center" vertical="center" wrapText="1"/>
    </xf>
    <xf numFmtId="168" fontId="8" fillId="20" borderId="18" xfId="48" applyNumberFormat="1" applyFont="1" applyFill="1" applyBorder="1" applyAlignment="1">
      <alignment horizontal="center" vertical="center" wrapText="1"/>
    </xf>
    <xf numFmtId="0" fontId="8" fillId="20" borderId="18" xfId="45" applyFont="1" applyFill="1" applyBorder="1" applyAlignment="1">
      <alignment vertical="center" wrapText="1"/>
    </xf>
    <xf numFmtId="0" fontId="8" fillId="20" borderId="18" xfId="44" applyFont="1" applyFill="1" applyBorder="1" applyAlignment="1">
      <alignment horizontal="center" vertical="center" wrapText="1"/>
    </xf>
    <xf numFmtId="3" fontId="5" fillId="19" borderId="18" xfId="49" applyNumberFormat="1" applyFont="1" applyFill="1" applyBorder="1" applyAlignment="1">
      <alignment horizontal="right" vertical="center" wrapText="1"/>
    </xf>
    <xf numFmtId="3" fontId="8" fillId="19" borderId="18" xfId="49" applyNumberFormat="1" applyFont="1" applyFill="1" applyBorder="1" applyAlignment="1">
      <alignment horizontal="right" vertical="center" wrapText="1"/>
    </xf>
    <xf numFmtId="49" fontId="8" fillId="19" borderId="18" xfId="49" applyNumberFormat="1" applyFont="1" applyFill="1" applyBorder="1" applyAlignment="1">
      <alignment horizontal="center" vertical="center" wrapText="1"/>
    </xf>
    <xf numFmtId="167" fontId="8" fillId="19" borderId="18" xfId="49" applyNumberFormat="1" applyFont="1" applyFill="1" applyBorder="1" applyAlignment="1">
      <alignment horizontal="center" vertical="center" wrapText="1"/>
    </xf>
    <xf numFmtId="0" fontId="5" fillId="19" borderId="18" xfId="45" applyFont="1" applyFill="1" applyBorder="1" applyAlignment="1">
      <alignment vertical="center" wrapText="1"/>
    </xf>
    <xf numFmtId="0" fontId="5" fillId="19" borderId="18" xfId="44" applyFont="1" applyFill="1" applyBorder="1" applyAlignment="1">
      <alignment horizontal="center" vertical="center" wrapText="1"/>
    </xf>
    <xf numFmtId="167" fontId="8" fillId="0" borderId="18" xfId="49" applyNumberFormat="1" applyFont="1" applyBorder="1" applyAlignment="1">
      <alignment horizontal="center" vertical="center" wrapText="1"/>
    </xf>
    <xf numFmtId="0" fontId="8" fillId="20" borderId="18" xfId="44" applyFont="1" applyFill="1" applyBorder="1" applyAlignment="1">
      <alignment vertical="center" wrapText="1"/>
    </xf>
    <xf numFmtId="0" fontId="5" fillId="19" borderId="18" xfId="44" applyFont="1" applyFill="1" applyBorder="1" applyAlignment="1">
      <alignment vertical="center" wrapText="1"/>
    </xf>
    <xf numFmtId="0" fontId="42" fillId="0" borderId="18" xfId="49" quotePrefix="1" applyFont="1" applyBorder="1" applyAlignment="1">
      <alignment vertical="top" wrapText="1"/>
    </xf>
    <xf numFmtId="0" fontId="8" fillId="0" borderId="20" xfId="49" quotePrefix="1" applyFont="1" applyBorder="1" applyAlignment="1">
      <alignment vertical="top" wrapText="1"/>
    </xf>
    <xf numFmtId="3" fontId="5" fillId="19" borderId="20" xfId="49" applyNumberFormat="1" applyFont="1" applyFill="1" applyBorder="1" applyAlignment="1">
      <alignment horizontal="right" vertical="center" wrapText="1"/>
    </xf>
    <xf numFmtId="0" fontId="8" fillId="19" borderId="20" xfId="49" applyFont="1" applyFill="1" applyBorder="1" applyAlignment="1">
      <alignment horizontal="center" vertical="center" wrapText="1"/>
    </xf>
    <xf numFmtId="167" fontId="8" fillId="19" borderId="20" xfId="49" applyNumberFormat="1" applyFont="1" applyFill="1" applyBorder="1" applyAlignment="1">
      <alignment horizontal="center" vertical="center" wrapText="1"/>
    </xf>
    <xf numFmtId="0" fontId="5" fillId="19" borderId="20" xfId="44" applyFont="1" applyFill="1" applyBorder="1" applyAlignment="1">
      <alignment vertical="center" wrapText="1"/>
    </xf>
    <xf numFmtId="0" fontId="5" fillId="19" borderId="20" xfId="44" applyFont="1" applyFill="1" applyBorder="1" applyAlignment="1">
      <alignment horizontal="center" vertical="center" wrapText="1"/>
    </xf>
    <xf numFmtId="0" fontId="4" fillId="0" borderId="0" xfId="49" applyFont="1" applyAlignment="1">
      <alignment horizontal="center"/>
    </xf>
    <xf numFmtId="0" fontId="8" fillId="0" borderId="11" xfId="38" quotePrefix="1" applyFont="1" applyBorder="1" applyAlignment="1">
      <alignment vertical="center" wrapText="1"/>
    </xf>
    <xf numFmtId="0" fontId="13" fillId="0" borderId="21" xfId="38" applyFont="1" applyBorder="1"/>
    <xf numFmtId="0" fontId="44" fillId="0" borderId="0" xfId="38" applyFont="1"/>
    <xf numFmtId="0" fontId="41" fillId="0" borderId="0" xfId="38" applyFont="1"/>
    <xf numFmtId="0" fontId="44" fillId="0" borderId="0" xfId="38" applyFont="1" applyAlignment="1">
      <alignment horizontal="center"/>
    </xf>
    <xf numFmtId="0" fontId="41" fillId="0" borderId="11" xfId="38" applyFont="1" applyBorder="1" applyAlignment="1">
      <alignment horizontal="center" vertical="center" wrapText="1"/>
    </xf>
    <xf numFmtId="167" fontId="41" fillId="0" borderId="11" xfId="38" applyNumberFormat="1" applyFont="1" applyBorder="1" applyAlignment="1">
      <alignment horizontal="center" vertical="center" wrapText="1"/>
    </xf>
    <xf numFmtId="0" fontId="41" fillId="21" borderId="11" xfId="44" applyFont="1" applyFill="1" applyBorder="1" applyAlignment="1">
      <alignment horizontal="center" vertical="center" wrapText="1"/>
    </xf>
    <xf numFmtId="3" fontId="41" fillId="0" borderId="11" xfId="38" applyNumberFormat="1" applyFont="1" applyBorder="1" applyAlignment="1">
      <alignment horizontal="right" vertical="center" wrapText="1"/>
    </xf>
    <xf numFmtId="169" fontId="41" fillId="0" borderId="11" xfId="53" applyNumberFormat="1" applyFont="1" applyBorder="1" applyAlignment="1">
      <alignment horizontal="center" vertical="center" wrapText="1"/>
    </xf>
    <xf numFmtId="0" fontId="41" fillId="21" borderId="11" xfId="44" applyFont="1" applyFill="1" applyBorder="1" applyAlignment="1">
      <alignment vertical="center" wrapText="1"/>
    </xf>
    <xf numFmtId="169" fontId="41" fillId="0" borderId="11" xfId="53" applyNumberFormat="1" applyFont="1" applyBorder="1" applyAlignment="1">
      <alignment horizontal="right" vertical="center" wrapText="1"/>
    </xf>
    <xf numFmtId="3" fontId="48" fillId="0" borderId="11" xfId="38" applyNumberFormat="1" applyFont="1" applyBorder="1" applyAlignment="1">
      <alignment horizontal="right" vertical="center" wrapText="1"/>
    </xf>
    <xf numFmtId="3" fontId="8" fillId="0" borderId="11" xfId="38" applyNumberFormat="1" applyFont="1" applyBorder="1" applyAlignment="1">
      <alignment horizontal="right" vertical="center"/>
    </xf>
    <xf numFmtId="0" fontId="9" fillId="0" borderId="11" xfId="38" applyFont="1" applyBorder="1" applyAlignment="1">
      <alignment vertical="center" wrapText="1"/>
    </xf>
    <xf numFmtId="0" fontId="40" fillId="21" borderId="11" xfId="44" applyFont="1" applyFill="1" applyBorder="1" applyAlignment="1">
      <alignment vertical="center" wrapText="1"/>
    </xf>
    <xf numFmtId="3" fontId="8" fillId="0" borderId="11" xfId="38" applyNumberFormat="1" applyFont="1" applyBorder="1" applyAlignment="1">
      <alignment horizontal="right" vertical="center" wrapText="1"/>
    </xf>
    <xf numFmtId="3" fontId="41" fillId="0" borderId="11" xfId="38" applyNumberFormat="1" applyFont="1" applyBorder="1" applyAlignment="1">
      <alignment horizontal="right" vertical="center"/>
    </xf>
    <xf numFmtId="0" fontId="45" fillId="0" borderId="11" xfId="0" applyFont="1" applyBorder="1" applyAlignment="1">
      <alignment horizontal="justify" vertical="center"/>
    </xf>
    <xf numFmtId="168" fontId="41" fillId="0" borderId="11" xfId="53" applyNumberFormat="1" applyFont="1" applyBorder="1" applyAlignment="1">
      <alignment horizontal="center" vertical="center" wrapText="1"/>
    </xf>
    <xf numFmtId="3" fontId="40" fillId="0" borderId="11" xfId="38" applyNumberFormat="1" applyFont="1" applyBorder="1" applyAlignment="1">
      <alignment horizontal="right" vertical="center" wrapText="1"/>
    </xf>
    <xf numFmtId="3" fontId="40" fillId="0" borderId="11" xfId="38" applyNumberFormat="1" applyFont="1" applyBorder="1" applyAlignment="1">
      <alignment horizontal="center" vertical="center" wrapText="1"/>
    </xf>
    <xf numFmtId="0" fontId="49" fillId="0" borderId="0" xfId="38" applyFont="1"/>
    <xf numFmtId="169" fontId="41" fillId="0" borderId="11" xfId="53" applyNumberFormat="1" applyFont="1" applyBorder="1" applyAlignment="1">
      <alignment horizontal="right" vertical="center"/>
    </xf>
    <xf numFmtId="0" fontId="41" fillId="0" borderId="11" xfId="38" applyFont="1" applyBorder="1" applyAlignment="1">
      <alignment horizontal="center" vertical="center"/>
    </xf>
    <xf numFmtId="0" fontId="43" fillId="0" borderId="0" xfId="38" applyFont="1" applyAlignment="1">
      <alignment horizontal="center"/>
    </xf>
    <xf numFmtId="0" fontId="10" fillId="0" borderId="0" xfId="38" applyFont="1" applyAlignment="1">
      <alignment horizontal="center" vertical="center" wrapText="1"/>
    </xf>
    <xf numFmtId="0" fontId="13" fillId="0" borderId="21" xfId="38" applyFont="1" applyBorder="1" applyAlignment="1">
      <alignment horizontal="center"/>
    </xf>
    <xf numFmtId="168" fontId="8" fillId="20" borderId="11" xfId="47" applyNumberFormat="1" applyFont="1" applyFill="1" applyBorder="1" applyAlignment="1">
      <alignment horizontal="center" vertical="center" wrapText="1"/>
    </xf>
    <xf numFmtId="168" fontId="8" fillId="0" borderId="11" xfId="54" applyNumberFormat="1" applyFont="1" applyBorder="1" applyAlignment="1">
      <alignment horizontal="center" vertical="center" wrapText="1"/>
    </xf>
    <xf numFmtId="168" fontId="8" fillId="0" borderId="11" xfId="54" applyNumberFormat="1" applyFont="1" applyBorder="1" applyAlignment="1">
      <alignment horizontal="center" vertical="center"/>
    </xf>
    <xf numFmtId="168" fontId="8" fillId="0" borderId="11" xfId="54" applyNumberFormat="1" applyFont="1" applyBorder="1" applyAlignment="1">
      <alignment horizontal="right" vertical="center" wrapText="1"/>
    </xf>
    <xf numFmtId="3" fontId="5" fillId="19" borderId="11" xfId="38" applyNumberFormat="1" applyFont="1" applyFill="1" applyBorder="1" applyAlignment="1">
      <alignment horizontal="right" vertical="center" wrapText="1"/>
    </xf>
    <xf numFmtId="0" fontId="52" fillId="0" borderId="0" xfId="0" applyFont="1"/>
    <xf numFmtId="0" fontId="52" fillId="0" borderId="0" xfId="0" applyFont="1" applyAlignment="1">
      <alignment horizontal="center" vertical="center"/>
    </xf>
    <xf numFmtId="0" fontId="5" fillId="0" borderId="0" xfId="0" applyFont="1" applyAlignment="1">
      <alignment vertical="center" wrapText="1"/>
    </xf>
    <xf numFmtId="0" fontId="5" fillId="0" borderId="0" xfId="0" applyFont="1" applyAlignment="1">
      <alignment horizontal="center"/>
    </xf>
    <xf numFmtId="3" fontId="8" fillId="19" borderId="11" xfId="38" applyNumberFormat="1" applyFont="1" applyFill="1" applyBorder="1" applyAlignment="1">
      <alignment horizontal="center" vertical="center" wrapText="1"/>
    </xf>
    <xf numFmtId="3" fontId="8" fillId="0" borderId="11" xfId="38" applyNumberFormat="1" applyFont="1" applyBorder="1" applyAlignment="1">
      <alignment horizontal="center" vertical="center"/>
    </xf>
    <xf numFmtId="168" fontId="8" fillId="20" borderId="11" xfId="54" applyNumberFormat="1" applyFont="1" applyFill="1" applyBorder="1" applyAlignment="1">
      <alignment horizontal="center" vertical="center" wrapText="1"/>
    </xf>
    <xf numFmtId="168" fontId="5" fillId="19" borderId="11" xfId="54" applyNumberFormat="1" applyFont="1" applyFill="1" applyBorder="1" applyAlignment="1">
      <alignment horizontal="center" vertical="center" wrapText="1"/>
    </xf>
    <xf numFmtId="168" fontId="8" fillId="19" borderId="11" xfId="54" applyNumberFormat="1" applyFont="1" applyFill="1" applyBorder="1" applyAlignment="1">
      <alignment horizontal="center" vertical="center" wrapText="1"/>
    </xf>
    <xf numFmtId="168" fontId="34" fillId="0" borderId="0" xfId="54" applyNumberFormat="1" applyFont="1"/>
    <xf numFmtId="168" fontId="5" fillId="19" borderId="11" xfId="54" applyNumberFormat="1" applyFont="1" applyFill="1" applyBorder="1" applyAlignment="1">
      <alignment horizontal="center" vertical="center"/>
    </xf>
    <xf numFmtId="168" fontId="11" fillId="0" borderId="0" xfId="54" applyNumberFormat="1" applyFont="1"/>
    <xf numFmtId="168" fontId="8" fillId="0" borderId="0" xfId="54" applyNumberFormat="1" applyFont="1"/>
    <xf numFmtId="0" fontId="4" fillId="20" borderId="0" xfId="56" applyFont="1" applyFill="1" applyAlignment="1">
      <alignment vertical="center" wrapText="1"/>
    </xf>
    <xf numFmtId="0" fontId="7" fillId="0" borderId="0" xfId="38" applyFont="1" applyAlignment="1">
      <alignment horizontal="center"/>
    </xf>
    <xf numFmtId="0" fontId="6" fillId="0" borderId="0" xfId="56" applyFont="1" applyAlignment="1">
      <alignment vertical="center" wrapText="1"/>
    </xf>
    <xf numFmtId="0" fontId="5" fillId="18" borderId="11" xfId="38" applyFont="1" applyFill="1" applyBorder="1" applyAlignment="1">
      <alignment horizontal="center" vertical="center" wrapText="1"/>
    </xf>
    <xf numFmtId="167" fontId="5" fillId="18" borderId="11" xfId="38" applyNumberFormat="1" applyFont="1" applyFill="1" applyBorder="1" applyAlignment="1">
      <alignment horizontal="center" vertical="center" wrapText="1"/>
    </xf>
    <xf numFmtId="3" fontId="5" fillId="18" borderId="11" xfId="38" applyNumberFormat="1" applyFont="1" applyFill="1" applyBorder="1" applyAlignment="1">
      <alignment horizontal="center" vertical="center" wrapText="1"/>
    </xf>
    <xf numFmtId="0" fontId="8" fillId="19" borderId="11" xfId="38" applyFont="1" applyFill="1" applyBorder="1" applyAlignment="1">
      <alignment horizontal="center" vertical="center"/>
    </xf>
    <xf numFmtId="168" fontId="8" fillId="19" borderId="11" xfId="54" applyNumberFormat="1" applyFont="1" applyFill="1" applyBorder="1" applyAlignment="1">
      <alignment horizontal="center" vertical="center"/>
    </xf>
    <xf numFmtId="168" fontId="8" fillId="0" borderId="11" xfId="47" applyNumberFormat="1" applyFont="1" applyFill="1" applyBorder="1" applyAlignment="1">
      <alignment horizontal="center" vertical="center" wrapText="1"/>
    </xf>
    <xf numFmtId="168" fontId="8" fillId="21" borderId="11" xfId="47" applyNumberFormat="1" applyFont="1" applyFill="1" applyBorder="1" applyAlignment="1">
      <alignment horizontal="center" vertical="center" wrapText="1"/>
    </xf>
    <xf numFmtId="3" fontId="5" fillId="18" borderId="11" xfId="38" applyNumberFormat="1" applyFont="1" applyFill="1" applyBorder="1" applyAlignment="1">
      <alignment horizontal="right" vertical="center" wrapText="1"/>
    </xf>
    <xf numFmtId="0" fontId="5" fillId="18" borderId="11" xfId="38" applyFont="1" applyFill="1" applyBorder="1" applyAlignment="1">
      <alignment horizontal="right" vertical="center" wrapText="1"/>
    </xf>
    <xf numFmtId="0" fontId="8" fillId="19" borderId="11" xfId="38" applyFont="1" applyFill="1" applyBorder="1" applyAlignment="1">
      <alignment horizontal="right" vertical="center" wrapText="1"/>
    </xf>
    <xf numFmtId="0" fontId="8" fillId="0" borderId="11" xfId="38" applyFont="1" applyBorder="1" applyAlignment="1">
      <alignment horizontal="right" vertical="center"/>
    </xf>
    <xf numFmtId="0" fontId="5" fillId="19" borderId="11" xfId="38" applyFont="1" applyFill="1" applyBorder="1" applyAlignment="1">
      <alignment horizontal="right" vertical="center"/>
    </xf>
    <xf numFmtId="168" fontId="8" fillId="0" borderId="11" xfId="38" applyNumberFormat="1" applyFont="1" applyBorder="1" applyAlignment="1">
      <alignment horizontal="right" vertical="center" wrapText="1"/>
    </xf>
    <xf numFmtId="168" fontId="8" fillId="0" borderId="11" xfId="54" applyNumberFormat="1" applyFont="1" applyBorder="1" applyAlignment="1">
      <alignment horizontal="right" vertical="center"/>
    </xf>
    <xf numFmtId="0" fontId="6" fillId="0" borderId="0" xfId="0" applyFont="1" applyAlignment="1">
      <alignment horizontal="center" wrapText="1"/>
    </xf>
    <xf numFmtId="3" fontId="8" fillId="0" borderId="11" xfId="54" applyNumberFormat="1" applyFont="1" applyBorder="1" applyAlignment="1">
      <alignment horizontal="center" vertical="center" wrapText="1"/>
    </xf>
    <xf numFmtId="3" fontId="8" fillId="0" borderId="11" xfId="54" applyNumberFormat="1" applyFont="1" applyBorder="1" applyAlignment="1">
      <alignment horizontal="center" vertical="center"/>
    </xf>
    <xf numFmtId="0" fontId="13" fillId="0" borderId="0" xfId="38" applyFont="1" applyAlignment="1">
      <alignment horizontal="right"/>
    </xf>
    <xf numFmtId="0" fontId="5" fillId="0" borderId="0" xfId="38" applyFont="1" applyAlignment="1">
      <alignment wrapText="1"/>
    </xf>
    <xf numFmtId="0" fontId="6" fillId="0" borderId="0" xfId="38" applyFont="1" applyAlignment="1">
      <alignment wrapText="1"/>
    </xf>
    <xf numFmtId="0" fontId="7" fillId="0" borderId="0" xfId="38" applyFont="1" applyAlignment="1">
      <alignment horizontal="center" vertical="center"/>
    </xf>
    <xf numFmtId="168" fontId="11" fillId="0" borderId="0" xfId="50" applyNumberFormat="1" applyFont="1"/>
    <xf numFmtId="168" fontId="8" fillId="0" borderId="0" xfId="50" applyNumberFormat="1" applyFont="1"/>
    <xf numFmtId="168" fontId="8" fillId="19" borderId="11" xfId="50" applyNumberFormat="1" applyFont="1" applyFill="1" applyBorder="1" applyAlignment="1">
      <alignment horizontal="center" vertical="center" wrapText="1"/>
    </xf>
    <xf numFmtId="0" fontId="5" fillId="22" borderId="11" xfId="44" applyFont="1" applyFill="1" applyBorder="1" applyAlignment="1">
      <alignment vertical="center" wrapText="1"/>
    </xf>
    <xf numFmtId="3" fontId="37" fillId="22" borderId="11" xfId="49" applyNumberFormat="1" applyFont="1" applyFill="1" applyBorder="1" applyAlignment="1">
      <alignment horizontal="right" vertical="center" wrapText="1"/>
    </xf>
    <xf numFmtId="0" fontId="8" fillId="22" borderId="11" xfId="49" quotePrefix="1" applyFont="1" applyFill="1" applyBorder="1" applyAlignment="1">
      <alignment vertical="top" wrapText="1"/>
    </xf>
    <xf numFmtId="0" fontId="5" fillId="20" borderId="12" xfId="49" applyFont="1" applyFill="1" applyBorder="1" applyAlignment="1">
      <alignment horizontal="center" vertical="center"/>
    </xf>
    <xf numFmtId="0" fontId="5" fillId="20" borderId="12" xfId="49" applyFont="1" applyFill="1" applyBorder="1" applyAlignment="1">
      <alignment horizontal="center" vertical="center" wrapText="1"/>
    </xf>
    <xf numFmtId="3" fontId="37" fillId="22" borderId="11" xfId="49" applyNumberFormat="1" applyFont="1" applyFill="1" applyBorder="1" applyAlignment="1">
      <alignment horizontal="center" vertical="center"/>
    </xf>
    <xf numFmtId="167" fontId="8" fillId="19" borderId="11" xfId="49" applyNumberFormat="1" applyFont="1" applyFill="1" applyBorder="1" applyAlignment="1">
      <alignment horizontal="center" vertical="center" wrapText="1"/>
    </xf>
    <xf numFmtId="0" fontId="8" fillId="19" borderId="11" xfId="49" applyFont="1" applyFill="1" applyBorder="1" applyAlignment="1">
      <alignment horizontal="center" vertical="center" wrapText="1"/>
    </xf>
    <xf numFmtId="3" fontId="8" fillId="19" borderId="11" xfId="49" applyNumberFormat="1" applyFont="1" applyFill="1" applyBorder="1" applyAlignment="1">
      <alignment horizontal="right" vertical="center" wrapText="1"/>
    </xf>
    <xf numFmtId="3" fontId="40" fillId="19" borderId="11" xfId="49" applyNumberFormat="1" applyFont="1" applyFill="1" applyBorder="1" applyAlignment="1">
      <alignment horizontal="right" vertical="center" wrapText="1"/>
    </xf>
    <xf numFmtId="167" fontId="5" fillId="19" borderId="11" xfId="49" applyNumberFormat="1" applyFont="1" applyFill="1" applyBorder="1" applyAlignment="1">
      <alignment horizontal="center" vertical="center" wrapText="1"/>
    </xf>
    <xf numFmtId="0" fontId="5" fillId="19" borderId="11" xfId="49" applyFont="1" applyFill="1" applyBorder="1" applyAlignment="1">
      <alignment horizontal="center" vertical="center"/>
    </xf>
    <xf numFmtId="3" fontId="5" fillId="19" borderId="11" xfId="49" applyNumberFormat="1" applyFont="1" applyFill="1" applyBorder="1" applyAlignment="1">
      <alignment horizontal="right" vertical="center"/>
    </xf>
    <xf numFmtId="3" fontId="5" fillId="19" borderId="11" xfId="49" applyNumberFormat="1" applyFont="1" applyFill="1" applyBorder="1" applyAlignment="1">
      <alignment horizontal="right" vertical="center" wrapText="1"/>
    </xf>
    <xf numFmtId="3" fontId="8" fillId="19" borderId="11" xfId="49" applyNumberFormat="1" applyFont="1" applyFill="1" applyBorder="1" applyAlignment="1">
      <alignment horizontal="center" vertical="center" wrapText="1"/>
    </xf>
    <xf numFmtId="3" fontId="40" fillId="19" borderId="11" xfId="49" applyNumberFormat="1" applyFont="1" applyFill="1" applyBorder="1" applyAlignment="1">
      <alignment horizontal="center" vertical="center" wrapText="1"/>
    </xf>
    <xf numFmtId="170" fontId="8" fillId="0" borderId="11" xfId="59" applyNumberFormat="1" applyFont="1" applyBorder="1" applyAlignment="1">
      <alignment horizontal="center" vertical="center" wrapText="1"/>
    </xf>
    <xf numFmtId="168" fontId="8" fillId="0" borderId="11" xfId="59" applyNumberFormat="1" applyFont="1" applyBorder="1" applyAlignment="1">
      <alignment horizontal="center" vertical="center" wrapText="1"/>
    </xf>
    <xf numFmtId="3" fontId="8" fillId="0" borderId="11" xfId="59" applyNumberFormat="1" applyFont="1" applyBorder="1" applyAlignment="1">
      <alignment horizontal="center" vertical="center" wrapText="1"/>
    </xf>
    <xf numFmtId="168" fontId="8" fillId="0" borderId="11" xfId="59" applyNumberFormat="1" applyFont="1" applyBorder="1" applyAlignment="1">
      <alignment horizontal="center" vertical="center"/>
    </xf>
    <xf numFmtId="0" fontId="11" fillId="0" borderId="0" xfId="56"/>
    <xf numFmtId="0" fontId="55" fillId="0" borderId="0" xfId="56" applyFont="1"/>
    <xf numFmtId="0" fontId="34" fillId="0" borderId="0" xfId="56" applyFont="1"/>
    <xf numFmtId="0" fontId="11" fillId="0" borderId="0" xfId="56" applyAlignment="1">
      <alignment horizontal="center"/>
    </xf>
    <xf numFmtId="0" fontId="56" fillId="0" borderId="0" xfId="56" applyFont="1"/>
    <xf numFmtId="0" fontId="56" fillId="0" borderId="0" xfId="56" applyFont="1" applyAlignment="1">
      <alignment horizontal="center"/>
    </xf>
    <xf numFmtId="0" fontId="57" fillId="0" borderId="0" xfId="56" applyFont="1"/>
    <xf numFmtId="0" fontId="58" fillId="0" borderId="0" xfId="58" applyFont="1" applyAlignment="1">
      <alignment horizontal="center"/>
    </xf>
    <xf numFmtId="0" fontId="59" fillId="0" borderId="0" xfId="58" applyFont="1" applyAlignment="1">
      <alignment horizontal="center"/>
    </xf>
    <xf numFmtId="0" fontId="60" fillId="0" borderId="0" xfId="56" applyFont="1"/>
    <xf numFmtId="0" fontId="61" fillId="0" borderId="0" xfId="56" applyFont="1"/>
    <xf numFmtId="0" fontId="62" fillId="0" borderId="0" xfId="56" applyFont="1"/>
    <xf numFmtId="3" fontId="62" fillId="0" borderId="0" xfId="58" applyNumberFormat="1" applyFont="1"/>
    <xf numFmtId="0" fontId="63" fillId="0" borderId="0" xfId="58" applyFont="1"/>
    <xf numFmtId="0" fontId="63" fillId="0" borderId="0" xfId="58" applyFont="1" applyAlignment="1">
      <alignment horizontal="center"/>
    </xf>
    <xf numFmtId="3" fontId="62" fillId="0" borderId="0" xfId="56" applyNumberFormat="1" applyFont="1"/>
    <xf numFmtId="0" fontId="64" fillId="0" borderId="0" xfId="58" applyFont="1"/>
    <xf numFmtId="3" fontId="64" fillId="0" borderId="0" xfId="58" applyNumberFormat="1" applyFont="1" applyAlignment="1">
      <alignment horizontal="center"/>
    </xf>
    <xf numFmtId="0" fontId="65" fillId="0" borderId="0" xfId="58" quotePrefix="1" applyFont="1"/>
    <xf numFmtId="0" fontId="31" fillId="0" borderId="0" xfId="56" applyFont="1"/>
    <xf numFmtId="0" fontId="66" fillId="0" borderId="0" xfId="56" applyFont="1"/>
    <xf numFmtId="3" fontId="62" fillId="0" borderId="0" xfId="56" applyNumberFormat="1" applyFont="1" applyAlignment="1">
      <alignment horizontal="center"/>
    </xf>
    <xf numFmtId="3" fontId="67" fillId="0" borderId="0" xfId="58" applyNumberFormat="1" applyFont="1"/>
    <xf numFmtId="0" fontId="64" fillId="0" borderId="0" xfId="58" applyFont="1" applyAlignment="1">
      <alignment vertical="center"/>
    </xf>
    <xf numFmtId="3" fontId="64" fillId="0" borderId="0" xfId="58" applyNumberFormat="1" applyFont="1" applyAlignment="1">
      <alignment horizontal="center" vertical="center"/>
    </xf>
    <xf numFmtId="0" fontId="62" fillId="0" borderId="0" xfId="58" quotePrefix="1" applyFont="1" applyAlignment="1">
      <alignment vertical="center"/>
    </xf>
    <xf numFmtId="0" fontId="64" fillId="0" borderId="0" xfId="56" applyFont="1" applyAlignment="1">
      <alignment vertical="center" wrapText="1"/>
    </xf>
    <xf numFmtId="0" fontId="64" fillId="0" borderId="22" xfId="56" applyFont="1" applyBorder="1" applyAlignment="1">
      <alignment vertical="center" wrapText="1"/>
    </xf>
    <xf numFmtId="0" fontId="64" fillId="0" borderId="22" xfId="56" applyFont="1" applyBorder="1" applyAlignment="1">
      <alignment horizontal="center" vertical="center" wrapText="1"/>
    </xf>
    <xf numFmtId="0" fontId="63" fillId="0" borderId="22" xfId="56" applyFont="1" applyBorder="1" applyAlignment="1">
      <alignment vertical="center" wrapText="1"/>
    </xf>
    <xf numFmtId="0" fontId="68" fillId="0" borderId="0" xfId="56" applyFont="1"/>
    <xf numFmtId="0" fontId="32" fillId="0" borderId="0" xfId="56" applyFont="1"/>
    <xf numFmtId="0" fontId="12" fillId="0" borderId="0" xfId="56" applyFont="1"/>
    <xf numFmtId="0" fontId="71" fillId="0" borderId="0" xfId="56" applyFont="1"/>
    <xf numFmtId="0" fontId="72" fillId="0" borderId="0" xfId="56" applyFont="1"/>
    <xf numFmtId="0" fontId="73" fillId="0" borderId="0" xfId="56" applyFont="1"/>
    <xf numFmtId="0" fontId="75" fillId="0" borderId="0" xfId="56" applyFont="1"/>
    <xf numFmtId="0" fontId="76" fillId="0" borderId="0" xfId="56" applyFont="1"/>
    <xf numFmtId="0" fontId="10" fillId="0" borderId="0" xfId="38" applyFont="1"/>
    <xf numFmtId="0" fontId="5" fillId="18" borderId="11" xfId="38" applyFont="1" applyFill="1" applyBorder="1" applyAlignment="1">
      <alignment horizontal="left" vertical="center" wrapText="1"/>
    </xf>
    <xf numFmtId="0" fontId="5" fillId="20" borderId="11" xfId="49" applyFont="1" applyFill="1" applyBorder="1" applyAlignment="1">
      <alignment horizontal="center" vertical="center"/>
    </xf>
    <xf numFmtId="0" fontId="5" fillId="20" borderId="11" xfId="49" applyFont="1" applyFill="1" applyBorder="1" applyAlignment="1">
      <alignment horizontal="center" vertical="center" wrapText="1"/>
    </xf>
    <xf numFmtId="3" fontId="0" fillId="0" borderId="11" xfId="0" applyNumberFormat="1" applyBorder="1" applyAlignment="1">
      <alignment horizontal="center" vertical="center"/>
    </xf>
    <xf numFmtId="0" fontId="5" fillId="22" borderId="11" xfId="49" applyFont="1" applyFill="1" applyBorder="1" applyAlignment="1">
      <alignment vertical="center"/>
    </xf>
    <xf numFmtId="168" fontId="5" fillId="18" borderId="11" xfId="54" applyNumberFormat="1" applyFont="1" applyFill="1" applyBorder="1" applyAlignment="1">
      <alignment horizontal="center" vertical="center" wrapText="1"/>
    </xf>
    <xf numFmtId="0" fontId="65" fillId="0" borderId="11" xfId="56" applyFont="1" applyBorder="1" applyAlignment="1">
      <alignment horizontal="center" vertical="center" wrapText="1"/>
    </xf>
    <xf numFmtId="3" fontId="9" fillId="0" borderId="11" xfId="38" applyNumberFormat="1" applyFont="1" applyBorder="1" applyAlignment="1">
      <alignment horizontal="center" vertical="center" wrapText="1"/>
    </xf>
    <xf numFmtId="3" fontId="9" fillId="0" borderId="11" xfId="38" applyNumberFormat="1" applyFont="1" applyBorder="1" applyAlignment="1">
      <alignment horizontal="center" vertical="center"/>
    </xf>
    <xf numFmtId="0" fontId="8" fillId="20" borderId="10" xfId="44" applyFont="1" applyFill="1" applyBorder="1" applyAlignment="1">
      <alignment horizontal="center" vertical="center" wrapText="1"/>
    </xf>
    <xf numFmtId="0" fontId="8" fillId="20" borderId="10" xfId="45" applyFont="1" applyFill="1" applyBorder="1" applyAlignment="1">
      <alignment vertical="center" wrapText="1"/>
    </xf>
    <xf numFmtId="168" fontId="8" fillId="20" borderId="10" xfId="48" applyNumberFormat="1" applyFont="1" applyFill="1" applyBorder="1" applyAlignment="1">
      <alignment horizontal="center" vertical="center" wrapText="1"/>
    </xf>
    <xf numFmtId="0" fontId="9" fillId="0" borderId="10" xfId="38" applyFont="1" applyBorder="1" applyAlignment="1">
      <alignment horizontal="center" vertical="center"/>
    </xf>
    <xf numFmtId="0" fontId="35" fillId="0" borderId="10" xfId="38" applyFont="1" applyBorder="1" applyAlignment="1">
      <alignment horizontal="center"/>
    </xf>
    <xf numFmtId="3" fontId="8" fillId="0" borderId="10" xfId="38" applyNumberFormat="1" applyFont="1" applyBorder="1" applyAlignment="1">
      <alignment horizontal="center" vertical="center" wrapText="1"/>
    </xf>
    <xf numFmtId="0" fontId="5" fillId="19" borderId="11" xfId="44" applyFont="1" applyFill="1" applyBorder="1" applyAlignment="1">
      <alignment horizontal="left" vertical="center" wrapText="1"/>
    </xf>
    <xf numFmtId="0" fontId="54" fillId="21" borderId="11" xfId="56" applyFont="1" applyFill="1" applyBorder="1" applyAlignment="1">
      <alignment horizontal="center" vertical="center" wrapText="1"/>
    </xf>
    <xf numFmtId="0" fontId="54" fillId="21" borderId="11" xfId="56" applyFont="1" applyFill="1" applyBorder="1" applyAlignment="1">
      <alignment vertical="center" wrapText="1"/>
    </xf>
    <xf numFmtId="168" fontId="54" fillId="21" borderId="11" xfId="47" applyNumberFormat="1" applyFont="1" applyFill="1" applyBorder="1" applyAlignment="1">
      <alignment horizontal="center" vertical="center" wrapText="1"/>
    </xf>
    <xf numFmtId="168" fontId="54" fillId="0" borderId="11" xfId="47" applyNumberFormat="1" applyFont="1" applyFill="1" applyBorder="1" applyAlignment="1">
      <alignment vertical="center" wrapText="1"/>
    </xf>
    <xf numFmtId="0" fontId="54" fillId="0" borderId="11" xfId="56" applyFont="1" applyBorder="1" applyAlignment="1">
      <alignment horizontal="center" vertical="center" wrapText="1"/>
    </xf>
    <xf numFmtId="0" fontId="54" fillId="0" borderId="11" xfId="56" applyFont="1" applyBorder="1" applyAlignment="1">
      <alignment vertical="center" wrapText="1"/>
    </xf>
    <xf numFmtId="168" fontId="54" fillId="0" borderId="11" xfId="47" applyNumberFormat="1" applyFont="1" applyFill="1" applyBorder="1" applyAlignment="1">
      <alignment horizontal="center" vertical="center" wrapText="1"/>
    </xf>
    <xf numFmtId="0" fontId="54" fillId="0" borderId="11" xfId="56" applyFont="1" applyBorder="1" applyAlignment="1">
      <alignment vertical="center"/>
    </xf>
    <xf numFmtId="168" fontId="54" fillId="0" borderId="11" xfId="56" applyNumberFormat="1" applyFont="1" applyBorder="1" applyAlignment="1">
      <alignment vertical="center" wrapText="1"/>
    </xf>
    <xf numFmtId="168" fontId="54" fillId="0" borderId="11" xfId="56" applyNumberFormat="1" applyFont="1" applyBorder="1" applyAlignment="1">
      <alignment horizontal="center" vertical="center" wrapText="1"/>
    </xf>
    <xf numFmtId="0" fontId="46" fillId="0" borderId="11" xfId="56" applyFont="1" applyBorder="1" applyAlignment="1">
      <alignment horizontal="center" vertical="center" wrapText="1"/>
    </xf>
    <xf numFmtId="0" fontId="46" fillId="0" borderId="11" xfId="56" applyFont="1" applyBorder="1" applyAlignment="1">
      <alignment vertical="center" wrapText="1"/>
    </xf>
    <xf numFmtId="168" fontId="46" fillId="0" borderId="11" xfId="47" applyNumberFormat="1" applyFont="1" applyFill="1" applyBorder="1" applyAlignment="1">
      <alignment horizontal="center" vertical="center" wrapText="1"/>
    </xf>
    <xf numFmtId="168" fontId="46" fillId="0" borderId="11" xfId="47" applyNumberFormat="1" applyFont="1" applyFill="1" applyBorder="1" applyAlignment="1">
      <alignment vertical="center" wrapText="1"/>
    </xf>
    <xf numFmtId="168" fontId="8" fillId="20" borderId="11" xfId="48" applyNumberFormat="1" applyFont="1" applyFill="1" applyBorder="1" applyAlignment="1">
      <alignment horizontal="center" vertical="center"/>
    </xf>
    <xf numFmtId="0" fontId="8" fillId="20" borderId="11" xfId="38" applyFont="1" applyFill="1" applyBorder="1" applyAlignment="1">
      <alignment horizontal="center" vertical="center" wrapText="1"/>
    </xf>
    <xf numFmtId="0" fontId="8" fillId="0" borderId="11" xfId="38" quotePrefix="1" applyFont="1" applyBorder="1" applyAlignment="1">
      <alignment horizontal="center" vertical="center" wrapText="1"/>
    </xf>
    <xf numFmtId="0" fontId="8" fillId="0" borderId="11" xfId="56" applyFont="1" applyBorder="1" applyAlignment="1">
      <alignment vertical="center"/>
    </xf>
    <xf numFmtId="0" fontId="8" fillId="0" borderId="0" xfId="38" applyFont="1" applyAlignment="1">
      <alignment vertical="center" wrapText="1"/>
    </xf>
    <xf numFmtId="4" fontId="8" fillId="0" borderId="0" xfId="38" applyNumberFormat="1" applyFont="1" applyAlignment="1">
      <alignment horizontal="center" vertical="center" wrapText="1"/>
    </xf>
    <xf numFmtId="0" fontId="8" fillId="0" borderId="0" xfId="38" applyFont="1" applyAlignment="1">
      <alignment horizontal="center" vertical="center" wrapText="1"/>
    </xf>
    <xf numFmtId="167" fontId="8" fillId="0" borderId="0" xfId="38" applyNumberFormat="1" applyFont="1" applyAlignment="1">
      <alignment horizontal="center" vertical="center" wrapText="1"/>
    </xf>
    <xf numFmtId="0" fontId="8" fillId="0" borderId="0" xfId="38" applyFont="1" applyAlignment="1">
      <alignment horizontal="left" vertical="center" wrapText="1"/>
    </xf>
    <xf numFmtId="0" fontId="80" fillId="0" borderId="0" xfId="38" applyFont="1" applyAlignment="1">
      <alignment horizontal="left" vertical="center"/>
    </xf>
    <xf numFmtId="164" fontId="8" fillId="0" borderId="11" xfId="38" applyNumberFormat="1" applyFont="1" applyBorder="1" applyAlignment="1">
      <alignment horizontal="center" vertical="center" wrapText="1"/>
    </xf>
    <xf numFmtId="164" fontId="8" fillId="20" borderId="11" xfId="38" applyNumberFormat="1" applyFont="1" applyFill="1" applyBorder="1" applyAlignment="1">
      <alignment horizontal="center" vertical="center" wrapText="1"/>
    </xf>
    <xf numFmtId="0" fontId="8" fillId="20" borderId="11" xfId="38" applyFont="1" applyFill="1" applyBorder="1" applyAlignment="1">
      <alignment vertical="center" wrapText="1"/>
    </xf>
    <xf numFmtId="164" fontId="5" fillId="0" borderId="11" xfId="38" applyNumberFormat="1" applyFont="1" applyBorder="1" applyAlignment="1">
      <alignment horizontal="center" vertical="center" wrapText="1"/>
    </xf>
    <xf numFmtId="0" fontId="42" fillId="0" borderId="11" xfId="38" quotePrefix="1" applyFont="1" applyBorder="1" applyAlignment="1">
      <alignment vertical="center" wrapText="1"/>
    </xf>
    <xf numFmtId="0" fontId="8" fillId="20" borderId="11" xfId="46" applyFont="1" applyFill="1" applyBorder="1" applyAlignment="1">
      <alignment vertical="center" wrapText="1"/>
    </xf>
    <xf numFmtId="0" fontId="8" fillId="20" borderId="11" xfId="46" applyFont="1" applyFill="1" applyBorder="1" applyAlignment="1">
      <alignment horizontal="center" vertical="center" wrapText="1"/>
    </xf>
    <xf numFmtId="0" fontId="5" fillId="20" borderId="11" xfId="38" applyFont="1" applyFill="1" applyBorder="1" applyAlignment="1">
      <alignment horizontal="center" vertical="center" wrapText="1"/>
    </xf>
    <xf numFmtId="167" fontId="5" fillId="20" borderId="11" xfId="38" applyNumberFormat="1" applyFont="1" applyFill="1" applyBorder="1" applyAlignment="1">
      <alignment horizontal="center" vertical="center" wrapText="1"/>
    </xf>
    <xf numFmtId="0" fontId="5" fillId="20" borderId="11" xfId="46" applyFont="1" applyFill="1" applyBorder="1" applyAlignment="1">
      <alignment vertical="center" wrapText="1"/>
    </xf>
    <xf numFmtId="0" fontId="5" fillId="20" borderId="11" xfId="46" applyFont="1" applyFill="1" applyBorder="1" applyAlignment="1">
      <alignment horizontal="center" vertical="center" wrapText="1"/>
    </xf>
    <xf numFmtId="164" fontId="8" fillId="19" borderId="11" xfId="38" applyNumberFormat="1" applyFont="1" applyFill="1" applyBorder="1" applyAlignment="1">
      <alignment horizontal="center" vertical="center" wrapText="1"/>
    </xf>
    <xf numFmtId="0" fontId="5" fillId="19" borderId="11" xfId="46" applyFont="1" applyFill="1" applyBorder="1" applyAlignment="1">
      <alignment vertical="center" wrapText="1"/>
    </xf>
    <xf numFmtId="0" fontId="5" fillId="19" borderId="11" xfId="46" applyFont="1" applyFill="1" applyBorder="1" applyAlignment="1">
      <alignment horizontal="center" vertical="center" wrapText="1"/>
    </xf>
    <xf numFmtId="0" fontId="6" fillId="20" borderId="11" xfId="44" applyFont="1" applyFill="1" applyBorder="1" applyAlignment="1">
      <alignment vertical="center" wrapText="1"/>
    </xf>
    <xf numFmtId="0" fontId="6" fillId="20" borderId="11" xfId="44" applyFont="1" applyFill="1" applyBorder="1" applyAlignment="1">
      <alignment horizontal="center" vertical="center" wrapText="1"/>
    </xf>
    <xf numFmtId="0" fontId="8" fillId="0" borderId="10" xfId="38" quotePrefix="1" applyFont="1" applyBorder="1" applyAlignment="1">
      <alignment vertical="center" wrapText="1"/>
    </xf>
    <xf numFmtId="164" fontId="8" fillId="20" borderId="11" xfId="48" applyNumberFormat="1" applyFont="1" applyFill="1" applyBorder="1" applyAlignment="1">
      <alignment horizontal="center" vertical="center" wrapText="1"/>
    </xf>
    <xf numFmtId="0" fontId="8" fillId="20" borderId="10" xfId="38" applyFont="1" applyFill="1" applyBorder="1" applyAlignment="1">
      <alignment vertical="center" wrapText="1"/>
    </xf>
    <xf numFmtId="0" fontId="8" fillId="0" borderId="15" xfId="38" quotePrefix="1" applyFont="1" applyBorder="1" applyAlignment="1">
      <alignment vertical="center" wrapText="1"/>
    </xf>
    <xf numFmtId="164" fontId="11" fillId="0" borderId="0" xfId="38" applyNumberFormat="1"/>
    <xf numFmtId="164" fontId="5" fillId="20" borderId="11" xfId="38" applyNumberFormat="1" applyFont="1" applyFill="1" applyBorder="1" applyAlignment="1">
      <alignment horizontal="center" vertical="center" wrapText="1"/>
    </xf>
    <xf numFmtId="0" fontId="42" fillId="0" borderId="11" xfId="38" applyFont="1" applyBorder="1" applyAlignment="1">
      <alignment horizontal="center" vertical="center"/>
    </xf>
    <xf numFmtId="0" fontId="42" fillId="20" borderId="11" xfId="44" applyFont="1" applyFill="1" applyBorder="1" applyAlignment="1">
      <alignment horizontal="center" vertical="center" wrapText="1"/>
    </xf>
    <xf numFmtId="164" fontId="8" fillId="0" borderId="11" xfId="38" applyNumberFormat="1" applyFont="1" applyBorder="1" applyAlignment="1">
      <alignment horizontal="center" vertical="center"/>
    </xf>
    <xf numFmtId="164" fontId="6" fillId="0" borderId="11" xfId="38" applyNumberFormat="1" applyFont="1" applyBorder="1" applyAlignment="1">
      <alignment horizontal="center" vertical="center" wrapText="1"/>
    </xf>
    <xf numFmtId="0" fontId="6" fillId="0" borderId="11" xfId="38" applyFont="1" applyBorder="1" applyAlignment="1">
      <alignment horizontal="center" vertical="center" wrapText="1"/>
    </xf>
    <xf numFmtId="167" fontId="6" fillId="0" borderId="11" xfId="38" applyNumberFormat="1" applyFont="1" applyBorder="1" applyAlignment="1">
      <alignment horizontal="center" vertical="center" wrapText="1"/>
    </xf>
    <xf numFmtId="0" fontId="81" fillId="0" borderId="11" xfId="38" applyFont="1" applyBorder="1" applyAlignment="1">
      <alignment horizontal="center" vertical="center" wrapText="1"/>
    </xf>
    <xf numFmtId="164" fontId="5" fillId="19" borderId="11" xfId="38" applyNumberFormat="1" applyFont="1" applyFill="1" applyBorder="1" applyAlignment="1">
      <alignment horizontal="center" vertical="center" wrapText="1"/>
    </xf>
    <xf numFmtId="0" fontId="13" fillId="0" borderId="0" xfId="38" applyFont="1"/>
    <xf numFmtId="0" fontId="5" fillId="23" borderId="11" xfId="38" applyFont="1" applyFill="1" applyBorder="1" applyAlignment="1">
      <alignment horizontal="center" vertical="center" wrapText="1"/>
    </xf>
    <xf numFmtId="0" fontId="5" fillId="23" borderId="11" xfId="38" applyFont="1" applyFill="1" applyBorder="1" applyAlignment="1">
      <alignment horizontal="center" vertical="center"/>
    </xf>
    <xf numFmtId="3" fontId="5" fillId="23" borderId="11" xfId="38" applyNumberFormat="1" applyFont="1" applyFill="1" applyBorder="1" applyAlignment="1">
      <alignment horizontal="center" vertical="center" wrapText="1"/>
    </xf>
    <xf numFmtId="0" fontId="4" fillId="0" borderId="21" xfId="38" applyFont="1" applyBorder="1" applyAlignment="1">
      <alignment vertical="center" wrapText="1"/>
    </xf>
    <xf numFmtId="0" fontId="9" fillId="0" borderId="21" xfId="38" applyFont="1" applyBorder="1" applyAlignment="1">
      <alignment vertical="center" wrapText="1"/>
    </xf>
    <xf numFmtId="0" fontId="41" fillId="21" borderId="11" xfId="45" applyFont="1" applyFill="1" applyBorder="1" applyAlignment="1">
      <alignment vertical="center" wrapText="1"/>
    </xf>
    <xf numFmtId="168" fontId="41" fillId="21" borderId="11" xfId="48" applyNumberFormat="1" applyFont="1" applyFill="1" applyBorder="1" applyAlignment="1">
      <alignment horizontal="center" vertical="center" wrapText="1"/>
    </xf>
    <xf numFmtId="169" fontId="41" fillId="0" borderId="11" xfId="62" applyNumberFormat="1" applyFont="1" applyBorder="1" applyAlignment="1">
      <alignment horizontal="center" vertical="center" wrapText="1"/>
    </xf>
    <xf numFmtId="3" fontId="41" fillId="0" borderId="11" xfId="38" applyNumberFormat="1" applyFont="1" applyBorder="1" applyAlignment="1">
      <alignment horizontal="center" vertical="center" wrapText="1"/>
    </xf>
    <xf numFmtId="0" fontId="40" fillId="19" borderId="11" xfId="44" applyFont="1" applyFill="1" applyBorder="1" applyAlignment="1">
      <alignment horizontal="center" vertical="center" wrapText="1"/>
    </xf>
    <xf numFmtId="0" fontId="40" fillId="19" borderId="11" xfId="44" applyFont="1" applyFill="1" applyBorder="1" applyAlignment="1">
      <alignment vertical="center" wrapText="1"/>
    </xf>
    <xf numFmtId="167" fontId="41" fillId="19" borderId="11" xfId="38" applyNumberFormat="1" applyFont="1" applyFill="1" applyBorder="1" applyAlignment="1">
      <alignment horizontal="center" vertical="center" wrapText="1"/>
    </xf>
    <xf numFmtId="0" fontId="41" fillId="19" borderId="11" xfId="38" applyFont="1" applyFill="1" applyBorder="1" applyAlignment="1">
      <alignment horizontal="center" vertical="center" wrapText="1"/>
    </xf>
    <xf numFmtId="3" fontId="40" fillId="19" borderId="11" xfId="38" applyNumberFormat="1" applyFont="1" applyFill="1" applyBorder="1" applyAlignment="1">
      <alignment horizontal="right" vertical="center" wrapText="1"/>
    </xf>
    <xf numFmtId="0" fontId="40" fillId="19" borderId="11" xfId="45" applyFont="1" applyFill="1" applyBorder="1" applyAlignment="1">
      <alignment vertical="center" wrapText="1"/>
    </xf>
    <xf numFmtId="3" fontId="40" fillId="19" borderId="11" xfId="38" applyNumberFormat="1" applyFont="1" applyFill="1" applyBorder="1" applyAlignment="1">
      <alignment horizontal="center" vertical="center" wrapText="1"/>
    </xf>
    <xf numFmtId="0" fontId="41" fillId="0" borderId="11" xfId="38" quotePrefix="1" applyFont="1" applyBorder="1" applyAlignment="1">
      <alignment vertical="center" wrapText="1"/>
    </xf>
    <xf numFmtId="0" fontId="40" fillId="18" borderId="11" xfId="38" applyFont="1" applyFill="1" applyBorder="1" applyAlignment="1">
      <alignment horizontal="center" vertical="center" wrapText="1"/>
    </xf>
    <xf numFmtId="167" fontId="40" fillId="18" borderId="11" xfId="38" applyNumberFormat="1" applyFont="1" applyFill="1" applyBorder="1" applyAlignment="1">
      <alignment horizontal="center" vertical="center" wrapText="1"/>
    </xf>
    <xf numFmtId="3" fontId="40" fillId="18" borderId="11" xfId="38" applyNumberFormat="1" applyFont="1" applyFill="1" applyBorder="1" applyAlignment="1">
      <alignment horizontal="right" vertical="center" wrapText="1"/>
    </xf>
    <xf numFmtId="0" fontId="41" fillId="0" borderId="11" xfId="38" applyFont="1" applyBorder="1"/>
    <xf numFmtId="167" fontId="40" fillId="19" borderId="11" xfId="38" applyNumberFormat="1" applyFont="1" applyFill="1" applyBorder="1" applyAlignment="1">
      <alignment horizontal="center" vertical="center" wrapText="1"/>
    </xf>
    <xf numFmtId="0" fontId="40" fillId="19" borderId="11" xfId="38" applyFont="1" applyFill="1" applyBorder="1" applyAlignment="1">
      <alignment horizontal="center" vertical="center"/>
    </xf>
    <xf numFmtId="0" fontId="5" fillId="25" borderId="11" xfId="38" applyFont="1" applyFill="1" applyBorder="1" applyAlignment="1">
      <alignment horizontal="center" vertical="center" wrapText="1"/>
    </xf>
    <xf numFmtId="167" fontId="5" fillId="25" borderId="11" xfId="38" applyNumberFormat="1" applyFont="1" applyFill="1" applyBorder="1" applyAlignment="1">
      <alignment horizontal="center" vertical="center" wrapText="1"/>
    </xf>
    <xf numFmtId="3" fontId="5" fillId="25" borderId="11" xfId="38" applyNumberFormat="1" applyFont="1" applyFill="1" applyBorder="1" applyAlignment="1">
      <alignment horizontal="center" vertical="center" wrapText="1"/>
    </xf>
    <xf numFmtId="0" fontId="0" fillId="0" borderId="11" xfId="0" applyBorder="1" applyAlignment="1">
      <alignment wrapText="1"/>
    </xf>
    <xf numFmtId="3" fontId="8" fillId="20" borderId="11" xfId="38" applyNumberFormat="1" applyFont="1" applyFill="1" applyBorder="1" applyAlignment="1">
      <alignment horizontal="center" vertical="center"/>
    </xf>
    <xf numFmtId="168" fontId="69" fillId="25" borderId="11" xfId="56" applyNumberFormat="1" applyFont="1" applyFill="1" applyBorder="1" applyAlignment="1">
      <alignment horizontal="center" vertical="center" wrapText="1"/>
    </xf>
    <xf numFmtId="168" fontId="69" fillId="25" borderId="11" xfId="56" applyNumberFormat="1" applyFont="1" applyFill="1" applyBorder="1" applyAlignment="1">
      <alignment vertical="center" wrapText="1"/>
    </xf>
    <xf numFmtId="0" fontId="8" fillId="0" borderId="11" xfId="38" quotePrefix="1" applyFont="1" applyBorder="1" applyAlignment="1">
      <alignment horizontal="left" vertical="center" wrapText="1"/>
    </xf>
    <xf numFmtId="0" fontId="83" fillId="0" borderId="0" xfId="63" applyFont="1"/>
    <xf numFmtId="0" fontId="84" fillId="0" borderId="0" xfId="63" applyFont="1" applyAlignment="1">
      <alignment horizontal="left"/>
    </xf>
    <xf numFmtId="169" fontId="83" fillId="0" borderId="0" xfId="64" applyNumberFormat="1" applyFont="1" applyAlignment="1">
      <alignment horizontal="right"/>
    </xf>
    <xf numFmtId="43" fontId="83" fillId="0" borderId="0" xfId="64" applyFont="1"/>
    <xf numFmtId="0" fontId="68" fillId="0" borderId="0" xfId="63" applyFont="1"/>
    <xf numFmtId="0" fontId="54" fillId="0" borderId="0" xfId="63" applyFont="1" applyAlignment="1">
      <alignment horizontal="left" vertical="center"/>
    </xf>
    <xf numFmtId="0" fontId="85" fillId="0" borderId="0" xfId="65" applyFont="1" applyAlignment="1">
      <alignment horizontal="left"/>
    </xf>
    <xf numFmtId="169" fontId="54" fillId="0" borderId="0" xfId="64" applyNumberFormat="1" applyFont="1" applyFill="1" applyAlignment="1">
      <alignment horizontal="right" vertical="center"/>
    </xf>
    <xf numFmtId="43" fontId="54" fillId="0" borderId="0" xfId="64" applyFont="1" applyFill="1"/>
    <xf numFmtId="0" fontId="54" fillId="0" borderId="0" xfId="63" applyFont="1"/>
    <xf numFmtId="3" fontId="86" fillId="0" borderId="0" xfId="63" applyNumberFormat="1" applyFont="1"/>
    <xf numFmtId="0" fontId="69" fillId="0" borderId="0" xfId="63" applyFont="1" applyAlignment="1">
      <alignment horizontal="center" vertical="center"/>
    </xf>
    <xf numFmtId="0" fontId="58" fillId="0" borderId="0" xfId="63" applyFont="1"/>
    <xf numFmtId="0" fontId="87" fillId="0" borderId="0" xfId="63" applyFont="1" applyAlignment="1">
      <alignment horizontal="left"/>
    </xf>
    <xf numFmtId="169" fontId="58" fillId="0" borderId="0" xfId="64" applyNumberFormat="1" applyFont="1" applyAlignment="1">
      <alignment horizontal="right"/>
    </xf>
    <xf numFmtId="43" fontId="58" fillId="0" borderId="0" xfId="64" applyFont="1"/>
    <xf numFmtId="0" fontId="88" fillId="0" borderId="0" xfId="63" applyFont="1"/>
    <xf numFmtId="169" fontId="65" fillId="0" borderId="0" xfId="64" applyNumberFormat="1" applyFont="1" applyAlignment="1">
      <alignment horizontal="right"/>
    </xf>
    <xf numFmtId="169" fontId="62" fillId="0" borderId="11" xfId="64" applyNumberFormat="1" applyFont="1" applyFill="1" applyBorder="1" applyAlignment="1">
      <alignment horizontal="right" vertical="center"/>
    </xf>
    <xf numFmtId="0" fontId="62" fillId="0" borderId="11" xfId="63" applyFont="1" applyBorder="1" applyAlignment="1">
      <alignment vertical="center"/>
    </xf>
    <xf numFmtId="43" fontId="62" fillId="0" borderId="11" xfId="64" applyFont="1" applyFill="1" applyBorder="1" applyAlignment="1">
      <alignment vertical="center"/>
    </xf>
    <xf numFmtId="0" fontId="89" fillId="0" borderId="0" xfId="63" applyFont="1"/>
    <xf numFmtId="0" fontId="65" fillId="0" borderId="0" xfId="63" applyFont="1"/>
    <xf numFmtId="169" fontId="90" fillId="0" borderId="11" xfId="64" applyNumberFormat="1" applyFont="1" applyFill="1" applyBorder="1" applyAlignment="1">
      <alignment horizontal="right" vertical="center" wrapText="1"/>
    </xf>
    <xf numFmtId="0" fontId="5" fillId="0" borderId="0" xfId="63" applyFont="1"/>
    <xf numFmtId="0" fontId="83" fillId="0" borderId="0" xfId="63" applyFont="1" applyAlignment="1">
      <alignment vertical="center"/>
    </xf>
    <xf numFmtId="0" fontId="91" fillId="0" borderId="0" xfId="63" applyFont="1" applyAlignment="1">
      <alignment vertical="center"/>
    </xf>
    <xf numFmtId="0" fontId="91" fillId="0" borderId="0" xfId="63" applyFont="1" applyAlignment="1">
      <alignment horizontal="left" vertical="center" wrapText="1"/>
    </xf>
    <xf numFmtId="0" fontId="85" fillId="20" borderId="12" xfId="63" applyFont="1" applyFill="1" applyBorder="1" applyAlignment="1">
      <alignment horizontal="left" vertical="center" wrapText="1"/>
    </xf>
    <xf numFmtId="169" fontId="54" fillId="20" borderId="11" xfId="64" applyNumberFormat="1" applyFont="1" applyFill="1" applyBorder="1" applyAlignment="1">
      <alignment horizontal="right" vertical="center" wrapText="1"/>
    </xf>
    <xf numFmtId="168" fontId="54" fillId="20" borderId="11" xfId="63" applyNumberFormat="1" applyFont="1" applyFill="1" applyBorder="1" applyAlignment="1">
      <alignment horizontal="center" vertical="center" wrapText="1"/>
    </xf>
    <xf numFmtId="168" fontId="54" fillId="20" borderId="11" xfId="64" applyNumberFormat="1" applyFont="1" applyFill="1" applyBorder="1" applyAlignment="1">
      <alignment horizontal="center" vertical="center" wrapText="1"/>
    </xf>
    <xf numFmtId="0" fontId="54" fillId="20" borderId="11" xfId="63" applyFont="1" applyFill="1" applyBorder="1" applyAlignment="1">
      <alignment horizontal="center" vertical="center" wrapText="1"/>
    </xf>
    <xf numFmtId="0" fontId="54" fillId="20" borderId="11" xfId="63" applyFont="1" applyFill="1" applyBorder="1" applyAlignment="1">
      <alignment horizontal="left" vertical="center" wrapText="1"/>
    </xf>
    <xf numFmtId="0" fontId="8" fillId="0" borderId="0" xfId="63" applyFont="1" applyAlignment="1">
      <alignment vertical="center"/>
    </xf>
    <xf numFmtId="0" fontId="8" fillId="0" borderId="0" xfId="63" applyFont="1" applyAlignment="1">
      <alignment vertical="center" wrapText="1"/>
    </xf>
    <xf numFmtId="168" fontId="54" fillId="20" borderId="11" xfId="63" applyNumberFormat="1" applyFont="1" applyFill="1" applyBorder="1" applyAlignment="1">
      <alignment vertical="center"/>
    </xf>
    <xf numFmtId="43" fontId="54" fillId="20" borderId="11" xfId="64" applyFont="1" applyFill="1" applyBorder="1" applyAlignment="1">
      <alignment horizontal="right" vertical="center" wrapText="1"/>
    </xf>
    <xf numFmtId="0" fontId="85" fillId="20" borderId="11" xfId="63" applyFont="1" applyFill="1" applyBorder="1" applyAlignment="1">
      <alignment horizontal="left" vertical="center" wrapText="1"/>
    </xf>
    <xf numFmtId="169" fontId="54" fillId="20" borderId="11" xfId="64" applyNumberFormat="1" applyFont="1" applyFill="1" applyBorder="1" applyAlignment="1">
      <alignment horizontal="center" vertical="center" wrapText="1"/>
    </xf>
    <xf numFmtId="0" fontId="93" fillId="20" borderId="11" xfId="63" applyFont="1" applyFill="1" applyBorder="1" applyAlignment="1">
      <alignment horizontal="left" vertical="center" wrapText="1"/>
    </xf>
    <xf numFmtId="168" fontId="83" fillId="0" borderId="0" xfId="63" applyNumberFormat="1" applyFont="1" applyAlignment="1">
      <alignment vertical="center"/>
    </xf>
    <xf numFmtId="169" fontId="54" fillId="20" borderId="11" xfId="64" applyNumberFormat="1" applyFont="1" applyFill="1" applyBorder="1" applyAlignment="1">
      <alignment horizontal="left" vertical="center" wrapText="1"/>
    </xf>
    <xf numFmtId="168" fontId="69" fillId="0" borderId="11" xfId="63" applyNumberFormat="1" applyFont="1" applyBorder="1" applyAlignment="1">
      <alignment horizontal="left" vertical="center" wrapText="1"/>
    </xf>
    <xf numFmtId="168" fontId="90" fillId="0" borderId="11" xfId="64" applyNumberFormat="1" applyFont="1" applyFill="1" applyBorder="1" applyAlignment="1">
      <alignment horizontal="center" vertical="center" wrapText="1"/>
    </xf>
    <xf numFmtId="43" fontId="90" fillId="0" borderId="11" xfId="64" applyFont="1" applyFill="1" applyBorder="1" applyAlignment="1">
      <alignment horizontal="center" vertical="center" wrapText="1"/>
    </xf>
    <xf numFmtId="0" fontId="69" fillId="0" borderId="11" xfId="63" applyFont="1" applyBorder="1" applyAlignment="1">
      <alignment horizontal="center" vertical="center"/>
    </xf>
    <xf numFmtId="0" fontId="93" fillId="0" borderId="11" xfId="63" applyFont="1" applyBorder="1" applyAlignment="1">
      <alignment vertical="center"/>
    </xf>
    <xf numFmtId="0" fontId="90" fillId="0" borderId="11" xfId="63" applyFont="1" applyBorder="1" applyAlignment="1">
      <alignment horizontal="left" vertical="center" wrapText="1"/>
    </xf>
    <xf numFmtId="0" fontId="90" fillId="0" borderId="11" xfId="63" applyFont="1" applyBorder="1" applyAlignment="1">
      <alignment horizontal="center" vertical="center" wrapText="1"/>
    </xf>
    <xf numFmtId="168" fontId="93" fillId="20" borderId="11" xfId="63" applyNumberFormat="1" applyFont="1" applyFill="1" applyBorder="1" applyAlignment="1">
      <alignment horizontal="right" vertical="center"/>
    </xf>
    <xf numFmtId="168" fontId="90" fillId="0" borderId="11" xfId="64" applyNumberFormat="1" applyFont="1" applyBorder="1" applyAlignment="1">
      <alignment horizontal="center" vertical="center" wrapText="1"/>
    </xf>
    <xf numFmtId="43" fontId="90" fillId="0" borderId="11" xfId="64" applyFont="1" applyBorder="1" applyAlignment="1">
      <alignment horizontal="center" vertical="center" wrapText="1"/>
    </xf>
    <xf numFmtId="0" fontId="93" fillId="0" borderId="11" xfId="68" applyFont="1" applyBorder="1" applyAlignment="1">
      <alignment horizontal="left" vertical="center" wrapText="1"/>
    </xf>
    <xf numFmtId="0" fontId="93" fillId="20" borderId="11" xfId="63" applyFont="1" applyFill="1" applyBorder="1" applyAlignment="1">
      <alignment horizontal="center" vertical="center" wrapText="1"/>
    </xf>
    <xf numFmtId="168" fontId="90" fillId="0" borderId="11" xfId="63" applyNumberFormat="1" applyFont="1" applyBorder="1" applyAlignment="1">
      <alignment horizontal="right" vertical="center" wrapText="1"/>
    </xf>
    <xf numFmtId="0" fontId="90" fillId="20" borderId="11" xfId="63" applyFont="1" applyFill="1" applyBorder="1" applyAlignment="1">
      <alignment horizontal="left" vertical="center" wrapText="1"/>
    </xf>
    <xf numFmtId="0" fontId="90" fillId="20" borderId="11" xfId="63" applyFont="1" applyFill="1" applyBorder="1" applyAlignment="1">
      <alignment horizontal="center" vertical="center" wrapText="1"/>
    </xf>
    <xf numFmtId="168" fontId="69" fillId="0" borderId="11" xfId="64" applyNumberFormat="1" applyFont="1" applyFill="1" applyBorder="1" applyAlignment="1">
      <alignment horizontal="center" vertical="center" wrapText="1"/>
    </xf>
    <xf numFmtId="43" fontId="69" fillId="0" borderId="11" xfId="64" applyFont="1" applyFill="1" applyBorder="1" applyAlignment="1">
      <alignment horizontal="center" vertical="center" wrapText="1"/>
    </xf>
    <xf numFmtId="0" fontId="85" fillId="0" borderId="0" xfId="65" applyFont="1" applyAlignment="1">
      <alignment horizontal="center"/>
    </xf>
    <xf numFmtId="0" fontId="7" fillId="0" borderId="21" xfId="63" applyFont="1" applyBorder="1" applyAlignment="1">
      <alignment vertical="center"/>
    </xf>
    <xf numFmtId="169" fontId="54" fillId="0" borderId="0" xfId="64" applyNumberFormat="1" applyFont="1" applyFill="1" applyAlignment="1">
      <alignment horizontal="left" vertical="center"/>
    </xf>
    <xf numFmtId="43" fontId="54" fillId="0" borderId="0" xfId="64" applyFont="1" applyFill="1" applyAlignment="1">
      <alignment horizontal="left" vertical="center"/>
    </xf>
    <xf numFmtId="0" fontId="7" fillId="0" borderId="0" xfId="63" applyFont="1" applyAlignment="1">
      <alignment horizontal="left" vertical="center"/>
    </xf>
    <xf numFmtId="0" fontId="7" fillId="0" borderId="0" xfId="63" applyFont="1" applyAlignment="1">
      <alignment horizontal="center" vertical="center"/>
    </xf>
    <xf numFmtId="0" fontId="5" fillId="24" borderId="11" xfId="38" applyFont="1" applyFill="1" applyBorder="1" applyAlignment="1">
      <alignment horizontal="center" vertical="center" wrapText="1"/>
    </xf>
    <xf numFmtId="0" fontId="5" fillId="24" borderId="11" xfId="38" applyFont="1" applyFill="1" applyBorder="1" applyAlignment="1">
      <alignment horizontal="center" vertical="center"/>
    </xf>
    <xf numFmtId="3" fontId="5" fillId="24" borderId="11" xfId="38" applyNumberFormat="1" applyFont="1" applyFill="1" applyBorder="1" applyAlignment="1">
      <alignment horizontal="center" vertical="center" wrapText="1"/>
    </xf>
    <xf numFmtId="168" fontId="5" fillId="18" borderId="11" xfId="50" applyNumberFormat="1" applyFont="1" applyFill="1" applyBorder="1" applyAlignment="1">
      <alignment horizontal="center" vertical="center" wrapText="1"/>
    </xf>
    <xf numFmtId="0" fontId="69" fillId="19" borderId="11" xfId="56" applyFont="1" applyFill="1" applyBorder="1" applyAlignment="1">
      <alignment horizontal="center" vertical="center" wrapText="1"/>
    </xf>
    <xf numFmtId="0" fontId="69" fillId="19" borderId="11" xfId="56" applyFont="1" applyFill="1" applyBorder="1" applyAlignment="1">
      <alignment vertical="center" wrapText="1"/>
    </xf>
    <xf numFmtId="168" fontId="69" fillId="19" borderId="11" xfId="56" applyNumberFormat="1" applyFont="1" applyFill="1" applyBorder="1" applyAlignment="1">
      <alignment horizontal="center" vertical="center" wrapText="1"/>
    </xf>
    <xf numFmtId="168" fontId="69" fillId="19" borderId="11" xfId="47" applyNumberFormat="1" applyFont="1" applyFill="1" applyBorder="1" applyAlignment="1">
      <alignment horizontal="center" vertical="center" wrapText="1"/>
    </xf>
    <xf numFmtId="168" fontId="54" fillId="19" borderId="11" xfId="47" applyNumberFormat="1" applyFont="1" applyFill="1" applyBorder="1" applyAlignment="1">
      <alignment vertical="center" wrapText="1"/>
    </xf>
    <xf numFmtId="3" fontId="69" fillId="19" borderId="11" xfId="47" applyNumberFormat="1" applyFont="1" applyFill="1" applyBorder="1" applyAlignment="1">
      <alignment vertical="center" wrapText="1"/>
    </xf>
    <xf numFmtId="168" fontId="69" fillId="19" borderId="11" xfId="56" applyNumberFormat="1" applyFont="1" applyFill="1" applyBorder="1" applyAlignment="1">
      <alignment vertical="center" wrapText="1"/>
    </xf>
    <xf numFmtId="0" fontId="62" fillId="0" borderId="11" xfId="56" applyFont="1" applyBorder="1" applyAlignment="1">
      <alignment horizontal="center" vertical="center" wrapText="1"/>
    </xf>
    <xf numFmtId="0" fontId="69" fillId="0" borderId="11" xfId="56" applyFont="1" applyBorder="1" applyAlignment="1">
      <alignment vertical="center" wrapText="1"/>
    </xf>
    <xf numFmtId="0" fontId="62" fillId="0" borderId="11" xfId="56" applyFont="1" applyBorder="1" applyAlignment="1">
      <alignment vertical="center" wrapText="1"/>
    </xf>
    <xf numFmtId="0" fontId="44" fillId="0" borderId="11" xfId="56" applyFont="1" applyBorder="1" applyAlignment="1">
      <alignment vertical="center" wrapText="1"/>
    </xf>
    <xf numFmtId="0" fontId="70" fillId="0" borderId="11" xfId="56" applyFont="1" applyBorder="1" applyAlignment="1">
      <alignment vertical="center" wrapText="1"/>
    </xf>
    <xf numFmtId="0" fontId="68" fillId="0" borderId="11" xfId="56" applyFont="1" applyBorder="1" applyAlignment="1">
      <alignment horizontal="center" vertical="center" wrapText="1"/>
    </xf>
    <xf numFmtId="0" fontId="77" fillId="0" borderId="11" xfId="56" applyFont="1" applyBorder="1" applyAlignment="1">
      <alignment vertical="center" wrapText="1"/>
    </xf>
    <xf numFmtId="0" fontId="74" fillId="0" borderId="11" xfId="56" applyFont="1" applyBorder="1" applyAlignment="1">
      <alignment vertical="center" wrapText="1"/>
    </xf>
    <xf numFmtId="0" fontId="47" fillId="19" borderId="11" xfId="56" applyFont="1" applyFill="1" applyBorder="1" applyAlignment="1">
      <alignment horizontal="center" vertical="center" wrapText="1"/>
    </xf>
    <xf numFmtId="0" fontId="47" fillId="19" borderId="11" xfId="56" applyFont="1" applyFill="1" applyBorder="1" applyAlignment="1">
      <alignment vertical="center" wrapText="1"/>
    </xf>
    <xf numFmtId="168" fontId="47" fillId="19" borderId="11" xfId="47" applyNumberFormat="1" applyFont="1" applyFill="1" applyBorder="1" applyAlignment="1">
      <alignment horizontal="center" vertical="center" wrapText="1"/>
    </xf>
    <xf numFmtId="168" fontId="47" fillId="19" borderId="11" xfId="47" applyNumberFormat="1" applyFont="1" applyFill="1" applyBorder="1" applyAlignment="1">
      <alignment vertical="center" wrapText="1"/>
    </xf>
    <xf numFmtId="0" fontId="8" fillId="25" borderId="11" xfId="38" applyFont="1" applyFill="1" applyBorder="1" applyAlignment="1">
      <alignment horizontal="center" vertical="center" wrapText="1"/>
    </xf>
    <xf numFmtId="3" fontId="5" fillId="25" borderId="11" xfId="38" applyNumberFormat="1" applyFont="1" applyFill="1" applyBorder="1" applyAlignment="1">
      <alignment horizontal="right" vertical="center" wrapText="1"/>
    </xf>
    <xf numFmtId="0" fontId="8" fillId="25" borderId="11" xfId="38" applyFont="1" applyFill="1" applyBorder="1" applyAlignment="1">
      <alignment vertical="center" wrapText="1"/>
    </xf>
    <xf numFmtId="0" fontId="13" fillId="0" borderId="0" xfId="38" applyFont="1" applyAlignment="1">
      <alignment horizontal="left"/>
    </xf>
    <xf numFmtId="0" fontId="5" fillId="25" borderId="11" xfId="38" applyFont="1" applyFill="1" applyBorder="1" applyAlignment="1">
      <alignment vertical="center" wrapText="1"/>
    </xf>
    <xf numFmtId="168" fontId="54" fillId="20" borderId="11" xfId="64" applyNumberFormat="1" applyFont="1" applyFill="1" applyBorder="1" applyAlignment="1">
      <alignment horizontal="right" vertical="center" wrapText="1"/>
    </xf>
    <xf numFmtId="168" fontId="8" fillId="20" borderId="11" xfId="71" applyNumberFormat="1" applyFont="1" applyFill="1" applyBorder="1" applyAlignment="1">
      <alignment horizontal="center" vertical="center" wrapText="1"/>
    </xf>
    <xf numFmtId="0" fontId="11" fillId="0" borderId="11" xfId="38" applyBorder="1" applyAlignment="1">
      <alignment horizontal="center" vertical="center"/>
    </xf>
    <xf numFmtId="0" fontId="12" fillId="0" borderId="11" xfId="38" applyFont="1" applyBorder="1"/>
    <xf numFmtId="0" fontId="95" fillId="0" borderId="11" xfId="63" applyFont="1" applyBorder="1" applyAlignment="1">
      <alignment horizontal="center" vertical="center" wrapText="1"/>
    </xf>
    <xf numFmtId="43" fontId="95" fillId="0" borderId="11" xfId="64" applyFont="1" applyBorder="1" applyAlignment="1">
      <alignment horizontal="center" vertical="center" wrapText="1"/>
    </xf>
    <xf numFmtId="168" fontId="95" fillId="0" borderId="11" xfId="64" applyNumberFormat="1" applyFont="1" applyBorder="1" applyAlignment="1">
      <alignment horizontal="center" vertical="center" wrapText="1"/>
    </xf>
    <xf numFmtId="171" fontId="54" fillId="20" borderId="11" xfId="66" applyNumberFormat="1" applyFont="1" applyFill="1" applyBorder="1" applyAlignment="1">
      <alignment horizontal="center" vertical="center" wrapText="1"/>
    </xf>
    <xf numFmtId="171" fontId="54" fillId="20" borderId="11" xfId="66" applyNumberFormat="1" applyFont="1" applyFill="1" applyBorder="1" applyAlignment="1">
      <alignment horizontal="right" vertical="center" wrapText="1"/>
    </xf>
    <xf numFmtId="3" fontId="62" fillId="0" borderId="11" xfId="63" applyNumberFormat="1" applyFont="1" applyBorder="1" applyAlignment="1">
      <alignment horizontal="center" vertical="center"/>
    </xf>
    <xf numFmtId="0" fontId="54" fillId="0" borderId="11" xfId="63" applyFont="1" applyFill="1" applyBorder="1" applyAlignment="1">
      <alignment horizontal="center" vertical="center" wrapText="1"/>
    </xf>
    <xf numFmtId="0" fontId="54" fillId="0" borderId="11" xfId="63" applyFont="1" applyFill="1" applyBorder="1" applyAlignment="1">
      <alignment horizontal="left" vertical="top" wrapText="1"/>
    </xf>
    <xf numFmtId="168" fontId="54" fillId="0" borderId="11" xfId="64" applyNumberFormat="1" applyFont="1" applyFill="1" applyBorder="1" applyAlignment="1">
      <alignment horizontal="center" vertical="center" wrapText="1"/>
    </xf>
    <xf numFmtId="172" fontId="54" fillId="0" borderId="11" xfId="64" applyNumberFormat="1" applyFont="1" applyFill="1" applyBorder="1" applyAlignment="1">
      <alignment horizontal="right" vertical="center" wrapText="1"/>
    </xf>
    <xf numFmtId="168" fontId="54" fillId="0" borderId="11" xfId="63" applyNumberFormat="1" applyFont="1" applyFill="1" applyBorder="1" applyAlignment="1">
      <alignment horizontal="center" vertical="center" wrapText="1"/>
    </xf>
    <xf numFmtId="169" fontId="54" fillId="0" borderId="11" xfId="64" applyNumberFormat="1" applyFont="1" applyFill="1" applyBorder="1" applyAlignment="1">
      <alignment horizontal="right" vertical="center" wrapText="1"/>
    </xf>
    <xf numFmtId="169" fontId="54" fillId="0" borderId="11" xfId="64" applyNumberFormat="1" applyFont="1" applyFill="1" applyBorder="1" applyAlignment="1">
      <alignment horizontal="left" vertical="center" wrapText="1"/>
    </xf>
    <xf numFmtId="0" fontId="62" fillId="0" borderId="11" xfId="63" applyFont="1" applyFill="1" applyBorder="1" applyAlignment="1">
      <alignment horizontal="center" vertical="center"/>
    </xf>
    <xf numFmtId="0" fontId="62" fillId="0" borderId="11" xfId="63" applyFont="1" applyFill="1" applyBorder="1" applyAlignment="1">
      <alignment vertical="center"/>
    </xf>
    <xf numFmtId="0" fontId="62" fillId="0" borderId="11" xfId="63" applyFont="1" applyFill="1" applyBorder="1" applyAlignment="1">
      <alignment horizontal="left" vertical="center"/>
    </xf>
    <xf numFmtId="0" fontId="54" fillId="0" borderId="11" xfId="63" applyFont="1" applyFill="1" applyBorder="1" applyAlignment="1">
      <alignment horizontal="center" vertical="center"/>
    </xf>
    <xf numFmtId="0" fontId="54" fillId="0" borderId="11" xfId="63" applyFont="1" applyFill="1" applyBorder="1" applyAlignment="1">
      <alignment vertical="center" wrapText="1"/>
    </xf>
    <xf numFmtId="0" fontId="54" fillId="0" borderId="11" xfId="63" applyFont="1" applyFill="1" applyBorder="1" applyAlignment="1">
      <alignment vertical="center"/>
    </xf>
    <xf numFmtId="43" fontId="54" fillId="0" borderId="11" xfId="64" applyFont="1" applyFill="1" applyBorder="1" applyAlignment="1">
      <alignment vertical="center"/>
    </xf>
    <xf numFmtId="3" fontId="54" fillId="0" borderId="11" xfId="63" applyNumberFormat="1" applyFont="1" applyFill="1" applyBorder="1" applyAlignment="1">
      <alignment vertical="center"/>
    </xf>
    <xf numFmtId="3" fontId="54" fillId="0" borderId="11" xfId="64" applyNumberFormat="1" applyFont="1" applyFill="1" applyBorder="1" applyAlignment="1">
      <alignment horizontal="right" vertical="center"/>
    </xf>
    <xf numFmtId="0" fontId="54" fillId="0" borderId="11" xfId="63" applyFont="1" applyFill="1" applyBorder="1" applyAlignment="1">
      <alignment horizontal="left" vertical="center"/>
    </xf>
    <xf numFmtId="0" fontId="6" fillId="0" borderId="0" xfId="56" applyFont="1" applyAlignment="1">
      <alignment horizontal="left" vertical="center" wrapText="1"/>
    </xf>
    <xf numFmtId="0" fontId="10" fillId="0" borderId="0" xfId="38" applyFont="1" applyAlignment="1">
      <alignment horizontal="center"/>
    </xf>
    <xf numFmtId="0" fontId="4" fillId="0" borderId="0" xfId="56" applyFont="1" applyAlignment="1">
      <alignment horizontal="center" vertical="center" wrapText="1"/>
    </xf>
    <xf numFmtId="0" fontId="6" fillId="0" borderId="0" xfId="56" applyFont="1" applyAlignment="1">
      <alignment vertical="center" wrapText="1"/>
    </xf>
    <xf numFmtId="0" fontId="4" fillId="0" borderId="0" xfId="38" applyFont="1" applyAlignment="1">
      <alignment horizontal="left" vertical="center" wrapText="1"/>
    </xf>
    <xf numFmtId="0" fontId="9" fillId="0" borderId="0" xfId="38" applyFont="1" applyAlignment="1">
      <alignment horizontal="left" vertical="center" wrapText="1"/>
    </xf>
    <xf numFmtId="0" fontId="13" fillId="0" borderId="21" xfId="38" applyFont="1" applyBorder="1" applyAlignment="1">
      <alignment horizontal="right"/>
    </xf>
    <xf numFmtId="0" fontId="5" fillId="0" borderId="11" xfId="38" applyFont="1" applyBorder="1" applyAlignment="1">
      <alignment horizontal="center" vertical="center" wrapText="1"/>
    </xf>
    <xf numFmtId="0" fontId="5" fillId="0" borderId="11" xfId="38" applyFont="1" applyBorder="1" applyAlignment="1">
      <alignment horizontal="center" vertical="center"/>
    </xf>
    <xf numFmtId="3" fontId="5" fillId="0" borderId="11" xfId="38" applyNumberFormat="1" applyFont="1" applyBorder="1" applyAlignment="1">
      <alignment horizontal="center" vertical="center" wrapText="1"/>
    </xf>
    <xf numFmtId="0" fontId="13" fillId="0" borderId="0" xfId="38" applyFont="1" applyAlignment="1">
      <alignment horizontal="center"/>
    </xf>
    <xf numFmtId="0" fontId="7" fillId="0" borderId="0" xfId="0" applyFont="1" applyAlignment="1">
      <alignment horizontal="left" vertical="center" wrapText="1"/>
    </xf>
    <xf numFmtId="0" fontId="10" fillId="0" borderId="0" xfId="38" applyFont="1" applyAlignment="1">
      <alignment horizontal="center" vertical="center" wrapText="1"/>
    </xf>
    <xf numFmtId="0" fontId="10" fillId="0" borderId="0" xfId="38" applyFont="1" applyAlignment="1">
      <alignment horizontal="center" vertical="center"/>
    </xf>
    <xf numFmtId="0" fontId="4" fillId="0" borderId="0" xfId="38" applyFont="1" applyAlignment="1">
      <alignment horizontal="center" vertical="center" wrapText="1"/>
    </xf>
    <xf numFmtId="0" fontId="4" fillId="0" borderId="0" xfId="38" applyFont="1" applyAlignment="1">
      <alignment horizontal="center" vertical="center"/>
    </xf>
    <xf numFmtId="0" fontId="5" fillId="0" borderId="12" xfId="38" applyFont="1" applyBorder="1" applyAlignment="1">
      <alignment horizontal="center" vertical="center" wrapText="1"/>
    </xf>
    <xf numFmtId="0" fontId="5" fillId="0" borderId="10" xfId="38" applyFont="1" applyBorder="1" applyAlignment="1">
      <alignment horizontal="center" vertical="center" wrapText="1"/>
    </xf>
    <xf numFmtId="0" fontId="5" fillId="0" borderId="15" xfId="38" applyFont="1" applyBorder="1" applyAlignment="1">
      <alignment horizontal="center" vertical="center" wrapText="1"/>
    </xf>
    <xf numFmtId="0" fontId="5" fillId="0" borderId="13" xfId="38" applyFont="1" applyBorder="1" applyAlignment="1">
      <alignment horizontal="center" vertical="center"/>
    </xf>
    <xf numFmtId="0" fontId="5" fillId="0" borderId="14" xfId="38" applyFont="1" applyBorder="1" applyAlignment="1">
      <alignment horizontal="center" vertical="center"/>
    </xf>
    <xf numFmtId="0" fontId="5" fillId="0" borderId="12" xfId="38" applyFont="1" applyBorder="1" applyAlignment="1">
      <alignment horizontal="center" vertical="center"/>
    </xf>
    <xf numFmtId="0" fontId="5" fillId="0" borderId="10" xfId="38" applyFont="1" applyBorder="1" applyAlignment="1">
      <alignment horizontal="center" vertical="center"/>
    </xf>
    <xf numFmtId="0" fontId="4" fillId="0" borderId="0" xfId="0" applyFont="1" applyAlignment="1">
      <alignment horizontal="center" vertical="center" wrapText="1"/>
    </xf>
    <xf numFmtId="0" fontId="13" fillId="0" borderId="21" xfId="38" applyFont="1" applyBorder="1" applyAlignment="1">
      <alignment horizontal="left"/>
    </xf>
    <xf numFmtId="0" fontId="5" fillId="0" borderId="13" xfId="38" applyFont="1" applyBorder="1" applyAlignment="1">
      <alignment horizontal="center" vertical="center" wrapText="1"/>
    </xf>
    <xf numFmtId="0" fontId="5" fillId="0" borderId="14" xfId="38" applyFont="1" applyBorder="1" applyAlignment="1">
      <alignment horizontal="center" vertical="center" wrapText="1"/>
    </xf>
    <xf numFmtId="0" fontId="8" fillId="0" borderId="12" xfId="38" quotePrefix="1" applyFont="1" applyBorder="1" applyAlignment="1">
      <alignment horizontal="center" vertical="top" wrapText="1"/>
    </xf>
    <xf numFmtId="0" fontId="8" fillId="0" borderId="15" xfId="38" quotePrefix="1" applyFont="1" applyBorder="1" applyAlignment="1">
      <alignment horizontal="center" vertical="top" wrapText="1"/>
    </xf>
    <xf numFmtId="165" fontId="5" fillId="0" borderId="12" xfId="38" applyNumberFormat="1" applyFont="1" applyBorder="1" applyAlignment="1">
      <alignment horizontal="center" vertical="center" wrapText="1"/>
    </xf>
    <xf numFmtId="165" fontId="5" fillId="0" borderId="10" xfId="38" applyNumberFormat="1" applyFont="1" applyBorder="1" applyAlignment="1">
      <alignment horizontal="center" vertical="center" wrapText="1"/>
    </xf>
    <xf numFmtId="0" fontId="8" fillId="0" borderId="12" xfId="38" quotePrefix="1" applyFont="1" applyBorder="1" applyAlignment="1">
      <alignment horizontal="left" vertical="top" wrapText="1"/>
    </xf>
    <xf numFmtId="0" fontId="8" fillId="0" borderId="15" xfId="38" quotePrefix="1" applyFont="1" applyBorder="1" applyAlignment="1">
      <alignment horizontal="left" vertical="top" wrapText="1"/>
    </xf>
    <xf numFmtId="0" fontId="8" fillId="0" borderId="12" xfId="38" quotePrefix="1" applyFont="1" applyBorder="1" applyAlignment="1">
      <alignment horizontal="center" vertical="center" wrapText="1"/>
    </xf>
    <xf numFmtId="0" fontId="8" fillId="0" borderId="15" xfId="38" quotePrefix="1" applyFont="1" applyBorder="1" applyAlignment="1">
      <alignment horizontal="center" vertical="center" wrapText="1"/>
    </xf>
    <xf numFmtId="0" fontId="5" fillId="22" borderId="13" xfId="44" applyFont="1" applyFill="1" applyBorder="1" applyAlignment="1">
      <alignment horizontal="center" vertical="center" wrapText="1"/>
    </xf>
    <xf numFmtId="0" fontId="5" fillId="22" borderId="17" xfId="44" applyFont="1" applyFill="1" applyBorder="1" applyAlignment="1">
      <alignment horizontal="center" vertical="center" wrapText="1"/>
    </xf>
    <xf numFmtId="0" fontId="5" fillId="22" borderId="14" xfId="44" applyFont="1" applyFill="1" applyBorder="1" applyAlignment="1">
      <alignment horizontal="center" vertical="center" wrapText="1"/>
    </xf>
    <xf numFmtId="0" fontId="4" fillId="0" borderId="0" xfId="49" applyFont="1" applyAlignment="1">
      <alignment horizontal="left" vertical="center" wrapText="1"/>
    </xf>
    <xf numFmtId="0" fontId="9" fillId="0" borderId="0" xfId="49" applyFont="1" applyAlignment="1">
      <alignment horizontal="left" vertical="center" wrapText="1"/>
    </xf>
    <xf numFmtId="0" fontId="13" fillId="0" borderId="21" xfId="49" applyFont="1" applyBorder="1" applyAlignment="1">
      <alignment horizontal="right"/>
    </xf>
    <xf numFmtId="0" fontId="5" fillId="20" borderId="12" xfId="49" applyFont="1" applyFill="1" applyBorder="1" applyAlignment="1">
      <alignment horizontal="center" vertical="center" wrapText="1"/>
    </xf>
    <xf numFmtId="0" fontId="5" fillId="20" borderId="15" xfId="49" applyFont="1" applyFill="1" applyBorder="1" applyAlignment="1">
      <alignment horizontal="center" vertical="center" wrapText="1"/>
    </xf>
    <xf numFmtId="0" fontId="5" fillId="20" borderId="13" xfId="49" applyFont="1" applyFill="1" applyBorder="1" applyAlignment="1">
      <alignment horizontal="center" vertical="center"/>
    </xf>
    <xf numFmtId="0" fontId="5" fillId="20" borderId="14" xfId="49" applyFont="1" applyFill="1" applyBorder="1" applyAlignment="1">
      <alignment horizontal="center" vertical="center"/>
    </xf>
    <xf numFmtId="0" fontId="5" fillId="20" borderId="10" xfId="49" applyFont="1" applyFill="1" applyBorder="1" applyAlignment="1">
      <alignment horizontal="center" vertical="center" wrapText="1"/>
    </xf>
    <xf numFmtId="0" fontId="5" fillId="22" borderId="11" xfId="49" applyFont="1" applyFill="1" applyBorder="1" applyAlignment="1">
      <alignment horizontal="center" vertical="center"/>
    </xf>
    <xf numFmtId="0" fontId="6" fillId="0" borderId="21" xfId="49" applyFont="1" applyBorder="1" applyAlignment="1">
      <alignment horizontal="right"/>
    </xf>
    <xf numFmtId="0" fontId="5" fillId="20" borderId="11" xfId="49" applyFont="1" applyFill="1" applyBorder="1" applyAlignment="1">
      <alignment horizontal="center" vertical="center" wrapText="1"/>
    </xf>
    <xf numFmtId="0" fontId="5" fillId="20" borderId="11" xfId="49" applyFont="1" applyFill="1" applyBorder="1" applyAlignment="1">
      <alignment horizontal="center" vertical="center"/>
    </xf>
    <xf numFmtId="0" fontId="43" fillId="0" borderId="0" xfId="38" applyFont="1" applyAlignment="1">
      <alignment horizontal="left" vertical="center" wrapText="1"/>
    </xf>
    <xf numFmtId="0" fontId="51" fillId="0" borderId="0" xfId="38" applyFont="1" applyAlignment="1">
      <alignment horizontal="left" vertical="center" wrapText="1"/>
    </xf>
    <xf numFmtId="0" fontId="40" fillId="0" borderId="11" xfId="38" applyFont="1" applyBorder="1" applyAlignment="1">
      <alignment horizontal="center" vertical="center" wrapText="1"/>
    </xf>
    <xf numFmtId="0" fontId="50" fillId="0" borderId="0" xfId="38" applyFont="1" applyAlignment="1">
      <alignment horizontal="right"/>
    </xf>
    <xf numFmtId="0" fontId="40" fillId="0" borderId="11" xfId="38" applyFont="1" applyBorder="1" applyAlignment="1">
      <alignment horizontal="center" vertical="center"/>
    </xf>
    <xf numFmtId="168" fontId="5" fillId="0" borderId="11" xfId="50" applyNumberFormat="1" applyFont="1" applyBorder="1" applyAlignment="1">
      <alignment horizontal="center" vertical="center"/>
    </xf>
    <xf numFmtId="168" fontId="5" fillId="0" borderId="11" xfId="54" applyNumberFormat="1" applyFont="1" applyBorder="1" applyAlignment="1">
      <alignment horizontal="center" vertical="center"/>
    </xf>
    <xf numFmtId="168" fontId="5" fillId="0" borderId="11" xfId="54" applyNumberFormat="1" applyFont="1" applyBorder="1" applyAlignment="1">
      <alignment horizontal="center" vertical="center" wrapText="1"/>
    </xf>
    <xf numFmtId="0" fontId="13" fillId="0" borderId="0" xfId="38" applyFont="1" applyAlignment="1">
      <alignment horizontal="right"/>
    </xf>
    <xf numFmtId="0" fontId="69" fillId="25" borderId="11" xfId="56" applyFont="1" applyFill="1" applyBorder="1" applyAlignment="1">
      <alignment horizontal="center" vertical="center" wrapText="1"/>
    </xf>
    <xf numFmtId="0" fontId="65" fillId="0" borderId="11" xfId="56" applyFont="1" applyBorder="1" applyAlignment="1">
      <alignment horizontal="center" vertical="center" wrapText="1"/>
    </xf>
    <xf numFmtId="0" fontId="40" fillId="0" borderId="11" xfId="56" applyFont="1" applyBorder="1" applyAlignment="1">
      <alignment horizontal="center" vertical="center" wrapText="1"/>
    </xf>
    <xf numFmtId="0" fontId="78" fillId="0" borderId="0" xfId="63" applyFont="1" applyAlignment="1">
      <alignment horizontal="center" vertical="center" wrapText="1"/>
    </xf>
    <xf numFmtId="0" fontId="78" fillId="0" borderId="0" xfId="63" applyFont="1" applyAlignment="1">
      <alignment horizontal="center" vertical="center"/>
    </xf>
    <xf numFmtId="0" fontId="69" fillId="0" borderId="12" xfId="63" applyFont="1" applyBorder="1" applyAlignment="1">
      <alignment horizontal="center" vertical="center" wrapText="1"/>
    </xf>
    <xf numFmtId="0" fontId="69" fillId="0" borderId="10" xfId="63" applyFont="1" applyBorder="1" applyAlignment="1">
      <alignment horizontal="center" vertical="center" wrapText="1"/>
    </xf>
    <xf numFmtId="0" fontId="62" fillId="0" borderId="11" xfId="63" applyFont="1" applyBorder="1" applyAlignment="1">
      <alignment horizontal="center" vertical="center"/>
    </xf>
    <xf numFmtId="0" fontId="85" fillId="20" borderId="12" xfId="63" applyFont="1" applyFill="1" applyBorder="1" applyAlignment="1">
      <alignment horizontal="left" vertical="center" wrapText="1"/>
    </xf>
    <xf numFmtId="0" fontId="85" fillId="20" borderId="15" xfId="63" applyFont="1" applyFill="1" applyBorder="1" applyAlignment="1">
      <alignment horizontal="left" vertical="center" wrapText="1"/>
    </xf>
    <xf numFmtId="0" fontId="85" fillId="20" borderId="10" xfId="63" applyFont="1" applyFill="1" applyBorder="1" applyAlignment="1">
      <alignment horizontal="left" vertical="center" wrapText="1"/>
    </xf>
    <xf numFmtId="168" fontId="69" fillId="0" borderId="11" xfId="64" applyNumberFormat="1" applyFont="1" applyFill="1" applyBorder="1" applyAlignment="1">
      <alignment horizontal="center" vertical="center" wrapText="1"/>
    </xf>
    <xf numFmtId="169" fontId="69" fillId="0" borderId="11" xfId="64" applyNumberFormat="1" applyFont="1" applyFill="1" applyBorder="1" applyAlignment="1">
      <alignment horizontal="center" vertical="center" wrapText="1"/>
    </xf>
    <xf numFmtId="0" fontId="85" fillId="21" borderId="12" xfId="67" applyFont="1" applyFill="1" applyBorder="1" applyAlignment="1">
      <alignment horizontal="left" vertical="center" wrapText="1"/>
    </xf>
    <xf numFmtId="0" fontId="85" fillId="21" borderId="15" xfId="67" applyFont="1" applyFill="1" applyBorder="1" applyAlignment="1">
      <alignment horizontal="left" vertical="center" wrapText="1"/>
    </xf>
    <xf numFmtId="0" fontId="85" fillId="21" borderId="10" xfId="67" applyFont="1" applyFill="1" applyBorder="1" applyAlignment="1">
      <alignment horizontal="left" vertical="center" wrapText="1"/>
    </xf>
    <xf numFmtId="169" fontId="54" fillId="20" borderId="12" xfId="64" applyNumberFormat="1" applyFont="1" applyFill="1" applyBorder="1" applyAlignment="1">
      <alignment horizontal="left" vertical="top" wrapText="1"/>
    </xf>
    <xf numFmtId="169" fontId="54" fillId="20" borderId="10" xfId="64" applyNumberFormat="1" applyFont="1" applyFill="1" applyBorder="1" applyAlignment="1">
      <alignment horizontal="left" vertical="top" wrapText="1"/>
    </xf>
    <xf numFmtId="0" fontId="54" fillId="0" borderId="0" xfId="63" applyFont="1" applyAlignment="1">
      <alignment horizontal="left" vertical="center" wrapText="1"/>
    </xf>
    <xf numFmtId="0" fontId="69" fillId="0" borderId="11" xfId="63" applyFont="1" applyBorder="1" applyAlignment="1">
      <alignment horizontal="center" vertical="center" wrapText="1"/>
    </xf>
    <xf numFmtId="0" fontId="54" fillId="0" borderId="0" xfId="63" applyFont="1" applyAlignment="1">
      <alignment horizontal="left" vertical="center"/>
    </xf>
    <xf numFmtId="0" fontId="58" fillId="0" borderId="22" xfId="63" applyFont="1" applyBorder="1" applyAlignment="1">
      <alignment horizontal="left"/>
    </xf>
    <xf numFmtId="0" fontId="65" fillId="0" borderId="22" xfId="63" applyFont="1" applyBorder="1" applyAlignment="1">
      <alignment horizontal="right"/>
    </xf>
  </cellXfs>
  <cellStyles count="7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omma" xfId="62" builtinId="3"/>
    <cellStyle name="Comma 2" xfId="50"/>
    <cellStyle name="Comma 2 2" xfId="47"/>
    <cellStyle name="Comma 3" xfId="52"/>
    <cellStyle name="Comma 4" xfId="53"/>
    <cellStyle name="Comma 4 2" xfId="48"/>
    <cellStyle name="Comma 4 3" xfId="70"/>
    <cellStyle name="Comma 5" xfId="54"/>
    <cellStyle name="Comma 5 2" xfId="71"/>
    <cellStyle name="Comma 6" xfId="59"/>
    <cellStyle name="Comma 6 2" xfId="72"/>
    <cellStyle name="Comma 7" xfId="64"/>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edger 17 x 11 in" xfId="35"/>
    <cellStyle name="Linked Cell" xfId="36" builtinId="24" customBuiltin="1"/>
    <cellStyle name="Neutral" xfId="37" builtinId="28" customBuiltin="1"/>
    <cellStyle name="Normal" xfId="0" builtinId="0"/>
    <cellStyle name="Normal 10" xfId="55"/>
    <cellStyle name="Normal 12" xfId="68"/>
    <cellStyle name="Normal 2" xfId="51"/>
    <cellStyle name="Normal 2 10" xfId="45"/>
    <cellStyle name="Normal 2 2" xfId="44"/>
    <cellStyle name="Normal 2 2 2" xfId="67"/>
    <cellStyle name="Normal 2 2 3" xfId="65"/>
    <cellStyle name="Normal 2 3" xfId="69"/>
    <cellStyle name="Normal 3" xfId="56"/>
    <cellStyle name="Normal 3 2" xfId="61"/>
    <cellStyle name="Normal 4" xfId="57"/>
    <cellStyle name="Normal 5" xfId="60"/>
    <cellStyle name="Normal 5 2" xfId="73"/>
    <cellStyle name="Normal 6" xfId="63"/>
    <cellStyle name="Normal 6 2" xfId="46"/>
    <cellStyle name="Normal_DuToanKPDT_ThanhNien_2013_1" xfId="38"/>
    <cellStyle name="Normal_DuToanKPDT_ThanhNien_2013_1 2" xfId="49"/>
    <cellStyle name="Normal_Sheet1" xfId="58"/>
    <cellStyle name="Note" xfId="39" builtinId="10" customBuiltin="1"/>
    <cellStyle name="Output" xfId="40" builtinId="21" customBuiltin="1"/>
    <cellStyle name="Percent 2" xfId="66"/>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colors>
    <mruColors>
      <color rgb="FF66FFFF"/>
      <color rgb="FF00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G17" sqref="G17"/>
    </sheetView>
  </sheetViews>
  <sheetFormatPr defaultColWidth="8" defaultRowHeight="15"/>
  <cols>
    <col min="1" max="1" width="5.25" style="1" customWidth="1"/>
    <col min="2" max="2" width="34" style="1" customWidth="1"/>
    <col min="3" max="3" width="8" style="28" customWidth="1"/>
    <col min="4" max="4" width="11.875" style="1" customWidth="1"/>
    <col min="5" max="5" width="13.125" style="1" customWidth="1"/>
    <col min="6" max="6" width="12.75" style="1" customWidth="1"/>
    <col min="7" max="7" width="11" style="2" customWidth="1"/>
    <col min="8" max="16384" width="8" style="1"/>
  </cols>
  <sheetData>
    <row r="1" spans="1:7" ht="25.5" customHeight="1">
      <c r="A1" s="457" t="s">
        <v>131</v>
      </c>
      <c r="B1" s="457"/>
      <c r="C1" s="457"/>
      <c r="D1" s="457"/>
      <c r="E1" s="457"/>
      <c r="F1" s="457"/>
      <c r="G1" s="457"/>
    </row>
    <row r="2" spans="1:7" ht="36" customHeight="1">
      <c r="A2" s="468" t="s">
        <v>287</v>
      </c>
      <c r="B2" s="469"/>
      <c r="C2" s="469"/>
      <c r="D2" s="469"/>
      <c r="E2" s="469"/>
      <c r="F2" s="469"/>
      <c r="G2" s="469"/>
    </row>
    <row r="3" spans="1:7" ht="20.25" customHeight="1">
      <c r="A3" s="148"/>
      <c r="B3" s="149" t="s">
        <v>113</v>
      </c>
      <c r="C3" s="459" t="s">
        <v>90</v>
      </c>
      <c r="D3" s="459"/>
      <c r="E3" s="459"/>
      <c r="F3" s="459"/>
      <c r="G3" s="459"/>
    </row>
    <row r="4" spans="1:7" ht="20.25" customHeight="1">
      <c r="A4" s="148"/>
      <c r="B4" s="149" t="s">
        <v>114</v>
      </c>
      <c r="C4" s="456" t="s">
        <v>133</v>
      </c>
      <c r="D4" s="456"/>
      <c r="E4" s="456"/>
      <c r="F4" s="456"/>
      <c r="G4" s="456"/>
    </row>
    <row r="5" spans="1:7" ht="20.25" customHeight="1">
      <c r="A5" s="148"/>
      <c r="B5" s="149" t="s">
        <v>115</v>
      </c>
      <c r="C5" s="456" t="s">
        <v>119</v>
      </c>
      <c r="D5" s="456"/>
      <c r="E5" s="456"/>
      <c r="F5" s="456"/>
      <c r="G5" s="456"/>
    </row>
    <row r="6" spans="1:7" ht="20.25" customHeight="1">
      <c r="A6" s="148"/>
      <c r="B6" s="149" t="s">
        <v>116</v>
      </c>
      <c r="C6" s="456" t="s">
        <v>157</v>
      </c>
      <c r="D6" s="456"/>
      <c r="E6" s="456"/>
      <c r="F6" s="456"/>
      <c r="G6" s="456"/>
    </row>
    <row r="7" spans="1:7" ht="18.75">
      <c r="A7" s="3"/>
      <c r="B7" s="460"/>
      <c r="C7" s="461"/>
      <c r="D7" s="461"/>
      <c r="E7" s="461"/>
      <c r="F7" s="102" t="s">
        <v>288</v>
      </c>
      <c r="G7" s="102"/>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3" t="s">
        <v>4</v>
      </c>
      <c r="G9" s="463"/>
    </row>
    <row r="10" spans="1:7" ht="17.25" customHeight="1">
      <c r="A10" s="463"/>
      <c r="B10" s="463"/>
      <c r="C10" s="463"/>
      <c r="D10" s="463"/>
      <c r="E10" s="464"/>
      <c r="F10" s="463"/>
      <c r="G10" s="463"/>
    </row>
    <row r="11" spans="1:7" ht="25.5" customHeight="1">
      <c r="A11" s="150"/>
      <c r="B11" s="150" t="s">
        <v>6</v>
      </c>
      <c r="C11" s="151"/>
      <c r="D11" s="150"/>
      <c r="E11" s="150"/>
      <c r="F11" s="152">
        <f>F12+F18+F22</f>
        <v>61400000</v>
      </c>
      <c r="G11" s="150"/>
    </row>
    <row r="12" spans="1:7" ht="24" customHeight="1">
      <c r="A12" s="18" t="s">
        <v>1</v>
      </c>
      <c r="B12" s="19" t="s">
        <v>30</v>
      </c>
      <c r="C12" s="20"/>
      <c r="D12" s="21"/>
      <c r="E12" s="21"/>
      <c r="F12" s="133">
        <f>SUM(F13:F17)</f>
        <v>12000000</v>
      </c>
      <c r="G12" s="101"/>
    </row>
    <row r="13" spans="1:7" ht="24" customHeight="1">
      <c r="A13" s="12">
        <v>1</v>
      </c>
      <c r="B13" s="13" t="s">
        <v>58</v>
      </c>
      <c r="C13" s="10" t="s">
        <v>68</v>
      </c>
      <c r="D13" s="11">
        <v>2</v>
      </c>
      <c r="E13" s="130">
        <v>2000000</v>
      </c>
      <c r="F13" s="130">
        <f>D13*E13</f>
        <v>4000000</v>
      </c>
      <c r="G13" s="101"/>
    </row>
    <row r="14" spans="1:7" ht="24" customHeight="1">
      <c r="A14" s="12">
        <v>2</v>
      </c>
      <c r="B14" s="13" t="s">
        <v>22</v>
      </c>
      <c r="C14" s="10" t="s">
        <v>68</v>
      </c>
      <c r="D14" s="11">
        <v>2</v>
      </c>
      <c r="E14" s="130">
        <v>1400000</v>
      </c>
      <c r="F14" s="130">
        <f>D14*E14</f>
        <v>2800000</v>
      </c>
      <c r="G14" s="101"/>
    </row>
    <row r="15" spans="1:7" ht="30.75" customHeight="1">
      <c r="A15" s="12">
        <v>3</v>
      </c>
      <c r="B15" s="13" t="s">
        <v>24</v>
      </c>
      <c r="C15" s="10" t="s">
        <v>64</v>
      </c>
      <c r="D15" s="14">
        <v>4</v>
      </c>
      <c r="E15" s="131">
        <v>200000</v>
      </c>
      <c r="F15" s="130">
        <f>D15*E15</f>
        <v>800000</v>
      </c>
      <c r="G15" s="101"/>
    </row>
    <row r="16" spans="1:7" ht="47.25">
      <c r="A16" s="12">
        <v>4</v>
      </c>
      <c r="B16" s="13" t="s">
        <v>25</v>
      </c>
      <c r="C16" s="10" t="s">
        <v>64</v>
      </c>
      <c r="D16" s="14">
        <v>4</v>
      </c>
      <c r="E16" s="131">
        <v>400000</v>
      </c>
      <c r="F16" s="130">
        <f>D16*E16</f>
        <v>1600000</v>
      </c>
      <c r="G16" s="101"/>
    </row>
    <row r="17" spans="1:7" ht="22.5" customHeight="1">
      <c r="A17" s="12">
        <v>5</v>
      </c>
      <c r="B17" s="13" t="s">
        <v>26</v>
      </c>
      <c r="C17" s="10" t="s">
        <v>64</v>
      </c>
      <c r="D17" s="14">
        <v>4</v>
      </c>
      <c r="E17" s="131">
        <v>700000</v>
      </c>
      <c r="F17" s="130">
        <f>D17*E17</f>
        <v>2800000</v>
      </c>
      <c r="G17" s="101"/>
    </row>
    <row r="18" spans="1:7" ht="36" customHeight="1">
      <c r="A18" s="18" t="s">
        <v>2</v>
      </c>
      <c r="B18" s="19" t="s">
        <v>13</v>
      </c>
      <c r="C18" s="20"/>
      <c r="D18" s="21"/>
      <c r="E18" s="21"/>
      <c r="F18" s="40">
        <f>SUM(F19:F21)</f>
        <v>43400000</v>
      </c>
      <c r="G18" s="101"/>
    </row>
    <row r="19" spans="1:7" ht="31.5" customHeight="1">
      <c r="A19" s="12">
        <v>1</v>
      </c>
      <c r="B19" s="13" t="s">
        <v>14</v>
      </c>
      <c r="C19" s="10" t="s">
        <v>64</v>
      </c>
      <c r="D19" s="11">
        <v>1</v>
      </c>
      <c r="E19" s="130">
        <v>8000000</v>
      </c>
      <c r="F19" s="130">
        <f>D19*E19</f>
        <v>8000000</v>
      </c>
      <c r="G19" s="101"/>
    </row>
    <row r="20" spans="1:7" ht="40.5" customHeight="1">
      <c r="A20" s="12">
        <v>2</v>
      </c>
      <c r="B20" s="13" t="s">
        <v>19</v>
      </c>
      <c r="C20" s="10" t="s">
        <v>65</v>
      </c>
      <c r="D20" s="11">
        <v>354</v>
      </c>
      <c r="E20" s="130">
        <v>40000</v>
      </c>
      <c r="F20" s="130">
        <f>D20*E20</f>
        <v>14160000</v>
      </c>
      <c r="G20" s="101"/>
    </row>
    <row r="21" spans="1:7" ht="24" customHeight="1">
      <c r="A21" s="12">
        <v>3</v>
      </c>
      <c r="B21" s="13" t="s">
        <v>15</v>
      </c>
      <c r="C21" s="10" t="s">
        <v>128</v>
      </c>
      <c r="D21" s="11">
        <v>354</v>
      </c>
      <c r="E21" s="130">
        <v>60000</v>
      </c>
      <c r="F21" s="130">
        <f>D21*E21</f>
        <v>21240000</v>
      </c>
      <c r="G21" s="101"/>
    </row>
    <row r="22" spans="1:7" ht="33" customHeight="1">
      <c r="A22" s="18" t="s">
        <v>8</v>
      </c>
      <c r="B22" s="24" t="s">
        <v>16</v>
      </c>
      <c r="C22" s="20"/>
      <c r="D22" s="21"/>
      <c r="E22" s="142"/>
      <c r="F22" s="141">
        <f>SUM(F23:F23)</f>
        <v>6000000</v>
      </c>
      <c r="G22" s="101"/>
    </row>
    <row r="23" spans="1:7" ht="30" customHeight="1">
      <c r="A23" s="12">
        <v>1</v>
      </c>
      <c r="B23" s="15" t="s">
        <v>17</v>
      </c>
      <c r="C23" s="16" t="s">
        <v>45</v>
      </c>
      <c r="D23" s="11">
        <v>1</v>
      </c>
      <c r="E23" s="130">
        <v>6000000</v>
      </c>
      <c r="F23" s="130">
        <f>D23*E23</f>
        <v>6000000</v>
      </c>
      <c r="G23" s="101"/>
    </row>
    <row r="24" spans="1:7" ht="13.5" customHeight="1"/>
    <row r="25" spans="1:7" ht="15.75">
      <c r="B25" s="27"/>
      <c r="C25" s="29"/>
      <c r="D25" s="26"/>
      <c r="E25" s="26"/>
      <c r="F25" s="26"/>
      <c r="G25" s="26"/>
    </row>
  </sheetData>
  <mergeCells count="15">
    <mergeCell ref="G8:G10"/>
    <mergeCell ref="E9:E10"/>
    <mergeCell ref="F9:F10"/>
    <mergeCell ref="A8:A10"/>
    <mergeCell ref="B8:B10"/>
    <mergeCell ref="C8:C10"/>
    <mergeCell ref="D8:D10"/>
    <mergeCell ref="E8:F8"/>
    <mergeCell ref="A1:G1"/>
    <mergeCell ref="A2:G2"/>
    <mergeCell ref="B7:E7"/>
    <mergeCell ref="C3:G3"/>
    <mergeCell ref="C4:G4"/>
    <mergeCell ref="C5:G5"/>
    <mergeCell ref="C6:G6"/>
  </mergeCells>
  <printOptions horizontalCentered="1"/>
  <pageMargins left="0.51181102362204722" right="0.31496062992125984" top="0.35433070866141736" bottom="0.35433070866141736" header="0.31496062992125984" footer="0.31496062992125984"/>
  <pageSetup paperSize="9" scale="92" fitToHeight="0" orientation="portrait" r:id="rId1"/>
  <headerFoot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1"/>
  <sheetViews>
    <sheetView workbookViewId="0">
      <selection activeCell="F21" sqref="F21"/>
    </sheetView>
  </sheetViews>
  <sheetFormatPr defaultColWidth="8" defaultRowHeight="15"/>
  <cols>
    <col min="1" max="1" width="5.25" style="1" customWidth="1"/>
    <col min="2" max="2" width="35.25" style="1" customWidth="1"/>
    <col min="3" max="3" width="7.375" style="28" customWidth="1"/>
    <col min="4" max="4" width="8.625" style="1" customWidth="1"/>
    <col min="5" max="5" width="13.625" style="1" customWidth="1"/>
    <col min="6" max="6" width="13.5" style="1" customWidth="1"/>
    <col min="7" max="7" width="12.75" style="2" customWidth="1"/>
    <col min="8" max="16384" width="8" style="1"/>
  </cols>
  <sheetData>
    <row r="1" spans="1:7" ht="18.75" customHeight="1">
      <c r="A1" s="457" t="s">
        <v>131</v>
      </c>
      <c r="B1" s="457"/>
      <c r="C1" s="457"/>
      <c r="D1" s="457"/>
      <c r="E1" s="457"/>
      <c r="F1" s="457"/>
      <c r="G1" s="457"/>
    </row>
    <row r="2" spans="1:7" ht="33.75" customHeight="1">
      <c r="A2" s="470" t="s">
        <v>290</v>
      </c>
      <c r="B2" s="471"/>
      <c r="C2" s="471"/>
      <c r="D2" s="471"/>
      <c r="E2" s="471"/>
      <c r="F2" s="471"/>
      <c r="G2" s="471"/>
    </row>
    <row r="3" spans="1:7" ht="32.25" customHeight="1">
      <c r="A3" s="127"/>
      <c r="B3" s="149" t="s">
        <v>113</v>
      </c>
      <c r="C3" s="459" t="s">
        <v>91</v>
      </c>
      <c r="D3" s="459"/>
      <c r="E3" s="459"/>
      <c r="F3" s="459"/>
      <c r="G3" s="459"/>
    </row>
    <row r="4" spans="1:7" ht="18.75" customHeight="1">
      <c r="A4" s="127"/>
      <c r="B4" s="149" t="s">
        <v>114</v>
      </c>
      <c r="C4" s="456" t="s">
        <v>120</v>
      </c>
      <c r="D4" s="456"/>
      <c r="E4" s="456"/>
      <c r="F4" s="456"/>
      <c r="G4" s="456"/>
    </row>
    <row r="5" spans="1:7" ht="18" customHeight="1">
      <c r="A5" s="127"/>
      <c r="B5" s="149" t="s">
        <v>115</v>
      </c>
      <c r="C5" s="456" t="s">
        <v>119</v>
      </c>
      <c r="D5" s="456"/>
      <c r="E5" s="456"/>
      <c r="F5" s="456"/>
      <c r="G5" s="456"/>
    </row>
    <row r="6" spans="1:7" ht="17.25" customHeight="1">
      <c r="A6" s="127"/>
      <c r="B6" s="149" t="s">
        <v>116</v>
      </c>
      <c r="C6" s="456" t="s">
        <v>157</v>
      </c>
      <c r="D6" s="456"/>
      <c r="E6" s="456"/>
      <c r="F6" s="456"/>
      <c r="G6" s="456"/>
    </row>
    <row r="7" spans="1:7" ht="18.75">
      <c r="A7" s="3"/>
      <c r="B7" s="460"/>
      <c r="C7" s="461"/>
      <c r="D7" s="461"/>
      <c r="E7" s="461"/>
      <c r="F7" s="102" t="s">
        <v>289</v>
      </c>
      <c r="G7" s="102"/>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3" t="s">
        <v>4</v>
      </c>
      <c r="G9" s="463"/>
    </row>
    <row r="10" spans="1:7" ht="17.25" customHeight="1">
      <c r="A10" s="463"/>
      <c r="B10" s="463"/>
      <c r="C10" s="463"/>
      <c r="D10" s="463"/>
      <c r="E10" s="464"/>
      <c r="F10" s="463"/>
      <c r="G10" s="463"/>
    </row>
    <row r="11" spans="1:7" ht="25.5" customHeight="1">
      <c r="A11" s="150"/>
      <c r="B11" s="150" t="s">
        <v>6</v>
      </c>
      <c r="C11" s="151"/>
      <c r="D11" s="150"/>
      <c r="E11" s="150"/>
      <c r="F11" s="152">
        <f>F12+F16</f>
        <v>34600000</v>
      </c>
      <c r="G11" s="150"/>
    </row>
    <row r="12" spans="1:7" ht="24" customHeight="1">
      <c r="A12" s="18" t="s">
        <v>1</v>
      </c>
      <c r="B12" s="19" t="s">
        <v>30</v>
      </c>
      <c r="C12" s="20"/>
      <c r="D12" s="21"/>
      <c r="E12" s="21"/>
      <c r="F12" s="40">
        <f>SUM(F13:F15)</f>
        <v>4100000</v>
      </c>
      <c r="G12" s="101"/>
    </row>
    <row r="13" spans="1:7" ht="28.5" customHeight="1">
      <c r="A13" s="12">
        <v>1</v>
      </c>
      <c r="B13" s="13" t="s">
        <v>126</v>
      </c>
      <c r="C13" s="10" t="s">
        <v>10</v>
      </c>
      <c r="D13" s="11">
        <v>2</v>
      </c>
      <c r="E13" s="37">
        <v>1000000</v>
      </c>
      <c r="F13" s="37">
        <f>E13*D13</f>
        <v>2000000</v>
      </c>
      <c r="G13" s="101"/>
    </row>
    <row r="14" spans="1:7" ht="58.5" customHeight="1">
      <c r="A14" s="12">
        <v>2</v>
      </c>
      <c r="B14" s="13" t="s">
        <v>25</v>
      </c>
      <c r="C14" s="10" t="s">
        <v>67</v>
      </c>
      <c r="D14" s="14">
        <v>2</v>
      </c>
      <c r="E14" s="139">
        <v>250000</v>
      </c>
      <c r="F14" s="37">
        <f>E14*D14*2</f>
        <v>1000000</v>
      </c>
      <c r="G14" s="101"/>
    </row>
    <row r="15" spans="1:7" ht="32.25" customHeight="1">
      <c r="A15" s="12">
        <v>3</v>
      </c>
      <c r="B15" s="13" t="s">
        <v>26</v>
      </c>
      <c r="C15" s="10" t="s">
        <v>11</v>
      </c>
      <c r="D15" s="14">
        <v>2</v>
      </c>
      <c r="E15" s="139">
        <v>550000</v>
      </c>
      <c r="F15" s="37">
        <f>E15*D15</f>
        <v>1100000</v>
      </c>
      <c r="G15" s="101"/>
    </row>
    <row r="16" spans="1:7" ht="31.5" customHeight="1">
      <c r="A16" s="18" t="s">
        <v>2</v>
      </c>
      <c r="B16" s="19" t="s">
        <v>13</v>
      </c>
      <c r="C16" s="20"/>
      <c r="D16" s="21"/>
      <c r="E16" s="138"/>
      <c r="F16" s="40">
        <f>SUM(F17:F19)</f>
        <v>30500000</v>
      </c>
      <c r="G16" s="101"/>
    </row>
    <row r="17" spans="1:7" ht="31.5" customHeight="1">
      <c r="A17" s="12">
        <v>1</v>
      </c>
      <c r="B17" s="13" t="s">
        <v>14</v>
      </c>
      <c r="C17" s="10" t="s">
        <v>11</v>
      </c>
      <c r="D17" s="11">
        <v>1</v>
      </c>
      <c r="E17" s="37">
        <v>6000000</v>
      </c>
      <c r="F17" s="37">
        <f>E17*D17</f>
        <v>6000000</v>
      </c>
      <c r="G17" s="101"/>
    </row>
    <row r="18" spans="1:7" ht="40.5" customHeight="1">
      <c r="A18" s="12">
        <v>2</v>
      </c>
      <c r="B18" s="13" t="s">
        <v>19</v>
      </c>
      <c r="C18" s="10" t="s">
        <v>20</v>
      </c>
      <c r="D18" s="11">
        <v>250</v>
      </c>
      <c r="E18" s="37">
        <v>30000</v>
      </c>
      <c r="F18" s="37">
        <f>E18*D18</f>
        <v>7500000</v>
      </c>
      <c r="G18" s="101"/>
    </row>
    <row r="19" spans="1:7" ht="24" customHeight="1">
      <c r="A19" s="12">
        <v>3</v>
      </c>
      <c r="B19" s="13" t="s">
        <v>15</v>
      </c>
      <c r="C19" s="10" t="s">
        <v>34</v>
      </c>
      <c r="D19" s="11">
        <v>250</v>
      </c>
      <c r="E19" s="37">
        <v>68000</v>
      </c>
      <c r="F19" s="37">
        <f>E19*D19</f>
        <v>17000000</v>
      </c>
      <c r="G19" s="101"/>
    </row>
    <row r="20" spans="1:7" ht="13.5" customHeight="1"/>
    <row r="21" spans="1:7" ht="15.75">
      <c r="B21" s="27"/>
      <c r="C21" s="29"/>
      <c r="D21" s="26"/>
      <c r="E21" s="26"/>
      <c r="F21" s="26"/>
      <c r="G21" s="26"/>
    </row>
  </sheetData>
  <mergeCells count="15">
    <mergeCell ref="G8:G10"/>
    <mergeCell ref="C8:C10"/>
    <mergeCell ref="E8:F8"/>
    <mergeCell ref="E9:E10"/>
    <mergeCell ref="A1:G1"/>
    <mergeCell ref="F9:F10"/>
    <mergeCell ref="B7:E7"/>
    <mergeCell ref="B8:B10"/>
    <mergeCell ref="A2:G2"/>
    <mergeCell ref="D8:D10"/>
    <mergeCell ref="A8:A10"/>
    <mergeCell ref="C3:G3"/>
    <mergeCell ref="C4:G4"/>
    <mergeCell ref="C5:G5"/>
    <mergeCell ref="C6:G6"/>
  </mergeCells>
  <printOptions horizontalCentered="1"/>
  <pageMargins left="0.51181102362204722" right="0.31496062992125984" top="0.35433070866141736" bottom="0.35433070866141736" header="0.31496062992125984" footer="0.31496062992125984"/>
  <pageSetup paperSize="9" scale="92" fitToHeight="0" orientation="portrait" r:id="rId1"/>
  <headerFoot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workbookViewId="0">
      <selection activeCell="F21" sqref="F21"/>
    </sheetView>
  </sheetViews>
  <sheetFormatPr defaultRowHeight="15.75"/>
  <cols>
    <col min="1" max="1" width="5.125" customWidth="1"/>
    <col min="2" max="2" width="36.875" customWidth="1"/>
    <col min="3" max="3" width="10" customWidth="1"/>
    <col min="4" max="4" width="7.75" customWidth="1"/>
    <col min="5" max="6" width="12.75" customWidth="1"/>
    <col min="7" max="7" width="11.625" customWidth="1"/>
  </cols>
  <sheetData>
    <row r="1" spans="1:7" ht="18.75">
      <c r="A1" s="457" t="str">
        <f>TTTT_1!A1</f>
        <v>PHỤ LỤC</v>
      </c>
      <c r="B1" s="457"/>
      <c r="C1" s="457"/>
      <c r="D1" s="457"/>
      <c r="E1" s="457"/>
      <c r="F1" s="457"/>
      <c r="G1" s="457"/>
    </row>
    <row r="2" spans="1:7" ht="34.5" customHeight="1">
      <c r="A2" s="470" t="str">
        <f>TTTT_1!A2</f>
        <v>DỰ TOÁN CHI TIẾT KINH PHÍ TỔ CHỨC LỚP BỒI DƯỠNG CỦA 
SỞ THÔNG TIN VÀ TRUYỀN THÔNG NĂM 2025</v>
      </c>
      <c r="B2" s="471"/>
      <c r="C2" s="471"/>
      <c r="D2" s="471"/>
      <c r="E2" s="471"/>
      <c r="F2" s="471"/>
      <c r="G2" s="471"/>
    </row>
    <row r="3" spans="1:7" ht="21.75" customHeight="1">
      <c r="A3" s="127"/>
      <c r="B3" s="149" t="s">
        <v>113</v>
      </c>
      <c r="C3" s="459" t="s">
        <v>92</v>
      </c>
      <c r="D3" s="459"/>
      <c r="E3" s="459"/>
      <c r="F3" s="459"/>
      <c r="G3" s="459"/>
    </row>
    <row r="4" spans="1:7" ht="18.75">
      <c r="A4" s="127"/>
      <c r="B4" s="149" t="s">
        <v>114</v>
      </c>
      <c r="C4" s="456" t="s">
        <v>121</v>
      </c>
      <c r="D4" s="456"/>
      <c r="E4" s="456"/>
      <c r="F4" s="456"/>
      <c r="G4" s="456"/>
    </row>
    <row r="5" spans="1:7" ht="18.75">
      <c r="A5" s="127"/>
      <c r="B5" s="149" t="s">
        <v>115</v>
      </c>
      <c r="C5" s="456" t="s">
        <v>119</v>
      </c>
      <c r="D5" s="456"/>
      <c r="E5" s="456"/>
      <c r="F5" s="456"/>
      <c r="G5" s="456"/>
    </row>
    <row r="6" spans="1:7" ht="18.75">
      <c r="A6" s="127"/>
      <c r="B6" s="149" t="s">
        <v>116</v>
      </c>
      <c r="C6" s="456" t="s">
        <v>157</v>
      </c>
      <c r="D6" s="456"/>
      <c r="E6" s="456"/>
      <c r="F6" s="456"/>
      <c r="G6" s="456"/>
    </row>
    <row r="7" spans="1:7" ht="18.75">
      <c r="A7" s="3"/>
      <c r="B7" s="460"/>
      <c r="C7" s="461"/>
      <c r="D7" s="461"/>
      <c r="E7" s="461"/>
      <c r="F7" s="102" t="s">
        <v>70</v>
      </c>
      <c r="G7" s="102"/>
    </row>
    <row r="8" spans="1:7">
      <c r="A8" s="472" t="s">
        <v>0</v>
      </c>
      <c r="B8" s="472" t="s">
        <v>12</v>
      </c>
      <c r="C8" s="472" t="s">
        <v>9</v>
      </c>
      <c r="D8" s="472" t="s">
        <v>7</v>
      </c>
      <c r="E8" s="475" t="s">
        <v>32</v>
      </c>
      <c r="F8" s="476"/>
      <c r="G8" s="472" t="s">
        <v>3</v>
      </c>
    </row>
    <row r="9" spans="1:7">
      <c r="A9" s="474"/>
      <c r="B9" s="474"/>
      <c r="C9" s="474"/>
      <c r="D9" s="474"/>
      <c r="E9" s="477" t="s">
        <v>5</v>
      </c>
      <c r="F9" s="472" t="s">
        <v>4</v>
      </c>
      <c r="G9" s="474"/>
    </row>
    <row r="10" spans="1:7">
      <c r="A10" s="473"/>
      <c r="B10" s="473"/>
      <c r="C10" s="473"/>
      <c r="D10" s="473"/>
      <c r="E10" s="478"/>
      <c r="F10" s="473"/>
      <c r="G10" s="473"/>
    </row>
    <row r="11" spans="1:7" ht="26.25" customHeight="1">
      <c r="A11" s="8"/>
      <c r="B11" s="8" t="s">
        <v>6</v>
      </c>
      <c r="C11" s="9"/>
      <c r="D11" s="8"/>
      <c r="E11" s="8"/>
      <c r="F11" s="42">
        <f>F12+F17</f>
        <v>16300000</v>
      </c>
      <c r="G11" s="8"/>
    </row>
    <row r="12" spans="1:7" ht="24" customHeight="1">
      <c r="A12" s="18" t="s">
        <v>1</v>
      </c>
      <c r="B12" s="19" t="s">
        <v>30</v>
      </c>
      <c r="C12" s="20"/>
      <c r="D12" s="21"/>
      <c r="E12" s="21"/>
      <c r="F12" s="133">
        <f>SUM(F13:F16)</f>
        <v>3300000</v>
      </c>
      <c r="G12" s="101"/>
    </row>
    <row r="13" spans="1:7" ht="27" customHeight="1">
      <c r="A13" s="12">
        <v>1</v>
      </c>
      <c r="B13" s="13" t="s">
        <v>58</v>
      </c>
      <c r="C13" s="10" t="s">
        <v>10</v>
      </c>
      <c r="D13" s="11">
        <v>2</v>
      </c>
      <c r="E13" s="130">
        <v>1200000</v>
      </c>
      <c r="F13" s="117">
        <f t="shared" ref="F13:F20" si="0">E13*D13</f>
        <v>2400000</v>
      </c>
      <c r="G13" s="101"/>
    </row>
    <row r="14" spans="1:7" ht="30" customHeight="1">
      <c r="A14" s="12">
        <v>2</v>
      </c>
      <c r="B14" s="13" t="s">
        <v>78</v>
      </c>
      <c r="C14" s="10" t="s">
        <v>11</v>
      </c>
      <c r="D14" s="14">
        <v>1</v>
      </c>
      <c r="E14" s="131">
        <v>200000</v>
      </c>
      <c r="F14" s="132">
        <f t="shared" si="0"/>
        <v>200000</v>
      </c>
      <c r="G14" s="101"/>
    </row>
    <row r="15" spans="1:7" ht="47.25" customHeight="1">
      <c r="A15" s="12">
        <v>3</v>
      </c>
      <c r="B15" s="13" t="s">
        <v>25</v>
      </c>
      <c r="C15" s="10" t="s">
        <v>67</v>
      </c>
      <c r="D15" s="14">
        <v>1</v>
      </c>
      <c r="E15" s="131">
        <v>200000</v>
      </c>
      <c r="F15" s="117">
        <f t="shared" si="0"/>
        <v>200000</v>
      </c>
      <c r="G15" s="101"/>
    </row>
    <row r="16" spans="1:7" ht="34.5" customHeight="1">
      <c r="A16" s="12">
        <v>4</v>
      </c>
      <c r="B16" s="13" t="s">
        <v>26</v>
      </c>
      <c r="C16" s="10" t="s">
        <v>11</v>
      </c>
      <c r="D16" s="14">
        <v>1</v>
      </c>
      <c r="E16" s="131">
        <v>500000</v>
      </c>
      <c r="F16" s="117">
        <f t="shared" si="0"/>
        <v>500000</v>
      </c>
      <c r="G16" s="101"/>
    </row>
    <row r="17" spans="1:7" ht="31.5" customHeight="1">
      <c r="A17" s="18" t="s">
        <v>2</v>
      </c>
      <c r="B17" s="19" t="s">
        <v>13</v>
      </c>
      <c r="C17" s="20"/>
      <c r="D17" s="153"/>
      <c r="E17" s="154"/>
      <c r="F17" s="133">
        <f>SUM(F18:F20)</f>
        <v>13000000</v>
      </c>
      <c r="G17" s="101"/>
    </row>
    <row r="18" spans="1:7" ht="41.25" customHeight="1">
      <c r="A18" s="12">
        <v>1</v>
      </c>
      <c r="B18" s="13" t="s">
        <v>14</v>
      </c>
      <c r="C18" s="10" t="s">
        <v>11</v>
      </c>
      <c r="D18" s="11">
        <v>1</v>
      </c>
      <c r="E18" s="130">
        <v>6000000</v>
      </c>
      <c r="F18" s="117">
        <f t="shared" si="0"/>
        <v>6000000</v>
      </c>
      <c r="G18" s="101"/>
    </row>
    <row r="19" spans="1:7" ht="38.25" customHeight="1">
      <c r="A19" s="12">
        <v>2</v>
      </c>
      <c r="B19" s="13" t="s">
        <v>19</v>
      </c>
      <c r="C19" s="10" t="s">
        <v>20</v>
      </c>
      <c r="D19" s="11">
        <v>70</v>
      </c>
      <c r="E19" s="130">
        <v>30000</v>
      </c>
      <c r="F19" s="117">
        <f t="shared" si="0"/>
        <v>2100000</v>
      </c>
      <c r="G19" s="101"/>
    </row>
    <row r="20" spans="1:7" ht="26.25" customHeight="1">
      <c r="A20" s="12">
        <v>3</v>
      </c>
      <c r="B20" s="13" t="s">
        <v>15</v>
      </c>
      <c r="C20" s="10" t="s">
        <v>34</v>
      </c>
      <c r="D20" s="11">
        <v>70</v>
      </c>
      <c r="E20" s="130">
        <v>70000</v>
      </c>
      <c r="F20" s="117">
        <f t="shared" si="0"/>
        <v>4900000</v>
      </c>
      <c r="G20" s="101"/>
    </row>
  </sheetData>
  <mergeCells count="15">
    <mergeCell ref="F9:F10"/>
    <mergeCell ref="A1:G1"/>
    <mergeCell ref="A2:G2"/>
    <mergeCell ref="B7:E7"/>
    <mergeCell ref="A8:A10"/>
    <mergeCell ref="C3:G3"/>
    <mergeCell ref="C4:G4"/>
    <mergeCell ref="C5:G5"/>
    <mergeCell ref="C6:G6"/>
    <mergeCell ref="B8:B10"/>
    <mergeCell ref="C8:C10"/>
    <mergeCell ref="D8:D10"/>
    <mergeCell ref="E8:F8"/>
    <mergeCell ref="G8:G10"/>
    <mergeCell ref="E9:E10"/>
  </mergeCells>
  <printOptions horizontalCentered="1"/>
  <pageMargins left="0.51181102362204722" right="0.31496062992125984" top="0.35433070866141736" bottom="0.35433070866141736" header="0.31496062992125984" footer="0.31496062992125984"/>
  <pageSetup paperSize="9" scale="91" fitToHeight="0" orientation="portrait" r:id="rId1"/>
  <headerFoot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workbookViewId="0">
      <selection activeCell="F21" sqref="F21"/>
    </sheetView>
  </sheetViews>
  <sheetFormatPr defaultColWidth="8.25" defaultRowHeight="15.75"/>
  <cols>
    <col min="1" max="1" width="5.375" style="135" customWidth="1"/>
    <col min="2" max="2" width="36.75" style="134" customWidth="1"/>
    <col min="3" max="3" width="7.625" style="134" customWidth="1"/>
    <col min="4" max="4" width="7.75" style="134" customWidth="1"/>
    <col min="5" max="5" width="11.375" style="134" customWidth="1"/>
    <col min="6" max="6" width="12.5" style="134" customWidth="1"/>
    <col min="7" max="7" width="11" style="134" customWidth="1"/>
    <col min="8" max="8" width="8.25" style="134"/>
    <col min="9" max="9" width="10.25" style="134" bestFit="1" customWidth="1"/>
    <col min="10" max="16384" width="8.25" style="134"/>
  </cols>
  <sheetData>
    <row r="1" spans="1:7" ht="18.75">
      <c r="A1" s="457" t="str">
        <f>TTTT_1!A1</f>
        <v>PHỤ LỤC</v>
      </c>
      <c r="B1" s="457"/>
      <c r="C1" s="457"/>
      <c r="D1" s="457"/>
      <c r="E1" s="457"/>
      <c r="F1" s="457"/>
      <c r="G1" s="457"/>
    </row>
    <row r="2" spans="1:7" ht="31.5" customHeight="1">
      <c r="A2" s="470" t="str">
        <f>TTTT_1!A2</f>
        <v>DỰ TOÁN CHI TIẾT KINH PHÍ TỔ CHỨC LỚP BỒI DƯỠNG CỦA 
SỞ THÔNG TIN VÀ TRUYỀN THÔNG NĂM 2025</v>
      </c>
      <c r="B2" s="471"/>
      <c r="C2" s="471"/>
      <c r="D2" s="471"/>
      <c r="E2" s="471"/>
      <c r="F2" s="471"/>
      <c r="G2" s="471"/>
    </row>
    <row r="3" spans="1:7" ht="35.25" customHeight="1">
      <c r="A3" s="127"/>
      <c r="B3" s="149" t="s">
        <v>113</v>
      </c>
      <c r="C3" s="459" t="s">
        <v>123</v>
      </c>
      <c r="D3" s="459"/>
      <c r="E3" s="459"/>
      <c r="F3" s="459"/>
      <c r="G3" s="459"/>
    </row>
    <row r="4" spans="1:7" ht="18.75">
      <c r="A4" s="127"/>
      <c r="B4" s="149" t="s">
        <v>114</v>
      </c>
      <c r="C4" s="456" t="s">
        <v>124</v>
      </c>
      <c r="D4" s="456"/>
      <c r="E4" s="456"/>
      <c r="F4" s="456"/>
      <c r="G4" s="456"/>
    </row>
    <row r="5" spans="1:7" ht="18.75">
      <c r="A5" s="127"/>
      <c r="B5" s="149" t="s">
        <v>115</v>
      </c>
      <c r="C5" s="456" t="s">
        <v>119</v>
      </c>
      <c r="D5" s="456"/>
      <c r="E5" s="456"/>
      <c r="F5" s="456"/>
      <c r="G5" s="456"/>
    </row>
    <row r="6" spans="1:7" ht="18.75">
      <c r="A6" s="127"/>
      <c r="B6" s="149" t="s">
        <v>116</v>
      </c>
      <c r="C6" s="456" t="s">
        <v>157</v>
      </c>
      <c r="D6" s="456"/>
      <c r="E6" s="456"/>
      <c r="F6" s="456"/>
      <c r="G6" s="456"/>
    </row>
    <row r="7" spans="1:7" ht="18.75">
      <c r="A7" s="3"/>
      <c r="B7" s="460"/>
      <c r="C7" s="461"/>
      <c r="D7" s="461"/>
      <c r="E7" s="461"/>
      <c r="F7" s="102" t="s">
        <v>70</v>
      </c>
      <c r="G7" s="102"/>
    </row>
    <row r="8" spans="1:7">
      <c r="A8" s="463" t="s">
        <v>0</v>
      </c>
      <c r="B8" s="463" t="s">
        <v>12</v>
      </c>
      <c r="C8" s="463" t="s">
        <v>9</v>
      </c>
      <c r="D8" s="463" t="s">
        <v>7</v>
      </c>
      <c r="E8" s="464" t="s">
        <v>32</v>
      </c>
      <c r="F8" s="464"/>
      <c r="G8" s="463" t="s">
        <v>3</v>
      </c>
    </row>
    <row r="9" spans="1:7">
      <c r="A9" s="463"/>
      <c r="B9" s="463"/>
      <c r="C9" s="463"/>
      <c r="D9" s="463"/>
      <c r="E9" s="464" t="s">
        <v>5</v>
      </c>
      <c r="F9" s="463" t="s">
        <v>4</v>
      </c>
      <c r="G9" s="463"/>
    </row>
    <row r="10" spans="1:7">
      <c r="A10" s="463"/>
      <c r="B10" s="463"/>
      <c r="C10" s="463"/>
      <c r="D10" s="463"/>
      <c r="E10" s="464"/>
      <c r="F10" s="463"/>
      <c r="G10" s="463"/>
    </row>
    <row r="11" spans="1:7" ht="25.5" customHeight="1">
      <c r="A11" s="150"/>
      <c r="B11" s="150" t="s">
        <v>6</v>
      </c>
      <c r="C11" s="151"/>
      <c r="D11" s="150"/>
      <c r="E11" s="150"/>
      <c r="F11" s="152">
        <f>F12+F17</f>
        <v>35800000</v>
      </c>
      <c r="G11" s="150"/>
    </row>
    <row r="12" spans="1:7" ht="24.75" customHeight="1">
      <c r="A12" s="18" t="s">
        <v>1</v>
      </c>
      <c r="B12" s="19" t="s">
        <v>30</v>
      </c>
      <c r="C12" s="20"/>
      <c r="D12" s="21"/>
      <c r="E12" s="21"/>
      <c r="F12" s="133">
        <f>SUM(F13:F16)</f>
        <v>6600000</v>
      </c>
      <c r="G12" s="101"/>
    </row>
    <row r="13" spans="1:7" ht="29.25" customHeight="1">
      <c r="A13" s="12">
        <v>1</v>
      </c>
      <c r="B13" s="13" t="s">
        <v>126</v>
      </c>
      <c r="C13" s="10" t="s">
        <v>10</v>
      </c>
      <c r="D13" s="11">
        <v>4</v>
      </c>
      <c r="E13" s="130">
        <v>1000000</v>
      </c>
      <c r="F13" s="117">
        <f t="shared" ref="F13:F21" si="0">E13*D13</f>
        <v>4000000</v>
      </c>
      <c r="G13" s="101"/>
    </row>
    <row r="14" spans="1:7" ht="21.75" customHeight="1">
      <c r="A14" s="12">
        <v>2</v>
      </c>
      <c r="B14" s="13" t="s">
        <v>78</v>
      </c>
      <c r="C14" s="10" t="s">
        <v>11</v>
      </c>
      <c r="D14" s="14">
        <v>2</v>
      </c>
      <c r="E14" s="131">
        <v>200000</v>
      </c>
      <c r="F14" s="132">
        <f t="shared" si="0"/>
        <v>400000</v>
      </c>
      <c r="G14" s="101"/>
    </row>
    <row r="15" spans="1:7" ht="51" customHeight="1">
      <c r="A15" s="12">
        <v>3</v>
      </c>
      <c r="B15" s="13" t="s">
        <v>25</v>
      </c>
      <c r="C15" s="10" t="s">
        <v>67</v>
      </c>
      <c r="D15" s="14">
        <v>4</v>
      </c>
      <c r="E15" s="131">
        <v>200000</v>
      </c>
      <c r="F15" s="117">
        <f t="shared" si="0"/>
        <v>800000</v>
      </c>
      <c r="G15" s="101"/>
    </row>
    <row r="16" spans="1:7" ht="27" customHeight="1">
      <c r="A16" s="12">
        <v>4</v>
      </c>
      <c r="B16" s="13" t="s">
        <v>26</v>
      </c>
      <c r="C16" s="10" t="s">
        <v>11</v>
      </c>
      <c r="D16" s="14">
        <v>2</v>
      </c>
      <c r="E16" s="131">
        <v>700000</v>
      </c>
      <c r="F16" s="117">
        <f t="shared" si="0"/>
        <v>1400000</v>
      </c>
      <c r="G16" s="101"/>
    </row>
    <row r="17" spans="1:7" ht="32.25" customHeight="1">
      <c r="A17" s="18" t="s">
        <v>2</v>
      </c>
      <c r="B17" s="19" t="s">
        <v>13</v>
      </c>
      <c r="C17" s="20"/>
      <c r="D17" s="153"/>
      <c r="E17" s="154"/>
      <c r="F17" s="133">
        <f>SUM(F18:F21)</f>
        <v>29200000</v>
      </c>
      <c r="G17" s="101"/>
    </row>
    <row r="18" spans="1:7" ht="31.5">
      <c r="A18" s="12">
        <v>1</v>
      </c>
      <c r="B18" s="13" t="s">
        <v>14</v>
      </c>
      <c r="C18" s="10" t="s">
        <v>11</v>
      </c>
      <c r="D18" s="11">
        <v>2</v>
      </c>
      <c r="E18" s="130">
        <v>6000000</v>
      </c>
      <c r="F18" s="117">
        <f t="shared" si="0"/>
        <v>12000000</v>
      </c>
      <c r="G18" s="101"/>
    </row>
    <row r="19" spans="1:7" ht="26.25" customHeight="1">
      <c r="A19" s="12">
        <v>2</v>
      </c>
      <c r="B19" s="13" t="s">
        <v>125</v>
      </c>
      <c r="C19" s="10" t="s">
        <v>79</v>
      </c>
      <c r="D19" s="11">
        <v>1</v>
      </c>
      <c r="E19" s="130">
        <v>1000000</v>
      </c>
      <c r="F19" s="117">
        <f t="shared" si="0"/>
        <v>1000000</v>
      </c>
      <c r="G19" s="101"/>
    </row>
    <row r="20" spans="1:7" ht="36.75" customHeight="1">
      <c r="A20" s="12">
        <v>3</v>
      </c>
      <c r="B20" s="13" t="s">
        <v>19</v>
      </c>
      <c r="C20" s="10" t="s">
        <v>20</v>
      </c>
      <c r="D20" s="11">
        <v>180</v>
      </c>
      <c r="E20" s="130">
        <v>30000</v>
      </c>
      <c r="F20" s="117">
        <f t="shared" si="0"/>
        <v>5400000</v>
      </c>
      <c r="G20" s="101"/>
    </row>
    <row r="21" spans="1:7" ht="26.25" customHeight="1">
      <c r="A21" s="12">
        <v>4</v>
      </c>
      <c r="B21" s="13" t="s">
        <v>15</v>
      </c>
      <c r="C21" s="10" t="s">
        <v>34</v>
      </c>
      <c r="D21" s="11">
        <v>180</v>
      </c>
      <c r="E21" s="130">
        <v>60000</v>
      </c>
      <c r="F21" s="117">
        <f t="shared" si="0"/>
        <v>10800000</v>
      </c>
      <c r="G21" s="101"/>
    </row>
    <row r="22" spans="1:7">
      <c r="A22" s="137"/>
      <c r="B22" s="137"/>
      <c r="C22" s="137"/>
      <c r="D22" s="137"/>
      <c r="E22" s="137"/>
      <c r="F22" s="137"/>
      <c r="G22" s="136"/>
    </row>
  </sheetData>
  <mergeCells count="15">
    <mergeCell ref="A1:G1"/>
    <mergeCell ref="A2:G2"/>
    <mergeCell ref="C3:G3"/>
    <mergeCell ref="C4:G4"/>
    <mergeCell ref="C5:G5"/>
    <mergeCell ref="C6:G6"/>
    <mergeCell ref="B7:E7"/>
    <mergeCell ref="A8:A10"/>
    <mergeCell ref="B8:B10"/>
    <mergeCell ref="C8:C10"/>
    <mergeCell ref="D8:D10"/>
    <mergeCell ref="E8:F8"/>
    <mergeCell ref="G8:G10"/>
    <mergeCell ref="E9:E10"/>
    <mergeCell ref="F9:F10"/>
  </mergeCells>
  <printOptions horizontalCentered="1"/>
  <pageMargins left="0.51181102362204722" right="0.31496062992125984" top="0.35433070866141736" bottom="0.35433070866141736" header="0.31496062992125984" footer="0.31496062992125984"/>
  <pageSetup paperSize="9" scale="96" fitToHeight="0" orientation="portrait" r:id="rId1"/>
  <headerFooter>
    <oddFoote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workbookViewId="0">
      <selection activeCell="F21" sqref="F21"/>
    </sheetView>
  </sheetViews>
  <sheetFormatPr defaultRowHeight="15"/>
  <cols>
    <col min="1" max="1" width="5.25" style="1" customWidth="1"/>
    <col min="2" max="2" width="36.25" style="1" customWidth="1"/>
    <col min="3" max="3" width="6.875" style="28" customWidth="1"/>
    <col min="4" max="4" width="5.625" style="1" customWidth="1"/>
    <col min="5" max="5" width="12.125" style="1" customWidth="1"/>
    <col min="6" max="6" width="13.125" style="1" customWidth="1"/>
    <col min="7" max="7" width="12" style="2" customWidth="1"/>
    <col min="8" max="8" width="26.125" style="1" customWidth="1"/>
    <col min="9" max="16384" width="9" style="1"/>
  </cols>
  <sheetData>
    <row r="1" spans="1:7" ht="18.75">
      <c r="A1" s="457" t="str">
        <f>TTTT_1!A1</f>
        <v>PHỤ LỤC</v>
      </c>
      <c r="B1" s="457"/>
      <c r="C1" s="457"/>
      <c r="D1" s="457"/>
      <c r="E1" s="457"/>
      <c r="F1" s="457"/>
      <c r="G1" s="457"/>
    </row>
    <row r="2" spans="1:7" s="134" customFormat="1" ht="40.5" customHeight="1">
      <c r="A2" s="479" t="str">
        <f>TTTT_1!A2</f>
        <v>DỰ TOÁN CHI TIẾT KINH PHÍ TỔ CHỨC LỚP BỒI DƯỠNG CỦA 
SỞ THÔNG TIN VÀ TRUYỀN THÔNG NĂM 2025</v>
      </c>
      <c r="B2" s="479"/>
      <c r="C2" s="479"/>
      <c r="D2" s="479"/>
      <c r="E2" s="479"/>
      <c r="F2" s="479"/>
      <c r="G2" s="479"/>
    </row>
    <row r="3" spans="1:7" s="134" customFormat="1" ht="20.25" customHeight="1">
      <c r="A3" s="164"/>
      <c r="B3" s="149" t="s">
        <v>113</v>
      </c>
      <c r="C3" s="459" t="s">
        <v>132</v>
      </c>
      <c r="D3" s="459"/>
      <c r="E3" s="459"/>
      <c r="F3" s="459"/>
      <c r="G3" s="459"/>
    </row>
    <row r="4" spans="1:7" s="134" customFormat="1" ht="18.75" customHeight="1">
      <c r="A4" s="164"/>
      <c r="B4" s="149" t="s">
        <v>114</v>
      </c>
      <c r="C4" s="456" t="s">
        <v>120</v>
      </c>
      <c r="D4" s="456"/>
      <c r="E4" s="456"/>
      <c r="F4" s="456"/>
      <c r="G4" s="456"/>
    </row>
    <row r="5" spans="1:7" s="134" customFormat="1" ht="18.75" customHeight="1">
      <c r="A5" s="164"/>
      <c r="B5" s="149" t="s">
        <v>115</v>
      </c>
      <c r="C5" s="456" t="s">
        <v>77</v>
      </c>
      <c r="D5" s="456"/>
      <c r="E5" s="456"/>
      <c r="F5" s="456"/>
      <c r="G5" s="456"/>
    </row>
    <row r="6" spans="1:7" s="134" customFormat="1" ht="18.75" customHeight="1">
      <c r="A6" s="164"/>
      <c r="B6" s="149" t="s">
        <v>116</v>
      </c>
      <c r="C6" s="456" t="s">
        <v>157</v>
      </c>
      <c r="D6" s="456"/>
      <c r="E6" s="456"/>
      <c r="F6" s="456"/>
      <c r="G6" s="456"/>
    </row>
    <row r="7" spans="1:7" ht="18.75">
      <c r="A7" s="3"/>
      <c r="B7" s="460"/>
      <c r="C7" s="461"/>
      <c r="D7" s="461"/>
      <c r="E7" s="461"/>
      <c r="F7" s="480" t="s">
        <v>70</v>
      </c>
      <c r="G7" s="480"/>
    </row>
    <row r="8" spans="1:7" ht="15.75">
      <c r="A8" s="472" t="s">
        <v>0</v>
      </c>
      <c r="B8" s="472" t="s">
        <v>12</v>
      </c>
      <c r="C8" s="472" t="s">
        <v>9</v>
      </c>
      <c r="D8" s="472" t="s">
        <v>7</v>
      </c>
      <c r="E8" s="475" t="s">
        <v>32</v>
      </c>
      <c r="F8" s="476"/>
      <c r="G8" s="472" t="s">
        <v>3</v>
      </c>
    </row>
    <row r="9" spans="1:7" ht="12.75">
      <c r="A9" s="474"/>
      <c r="B9" s="474"/>
      <c r="C9" s="474"/>
      <c r="D9" s="474"/>
      <c r="E9" s="477" t="s">
        <v>5</v>
      </c>
      <c r="F9" s="472" t="s">
        <v>4</v>
      </c>
      <c r="G9" s="474"/>
    </row>
    <row r="10" spans="1:7" ht="12.75">
      <c r="A10" s="473"/>
      <c r="B10" s="473"/>
      <c r="C10" s="473"/>
      <c r="D10" s="473"/>
      <c r="E10" s="478"/>
      <c r="F10" s="473"/>
      <c r="G10" s="473"/>
    </row>
    <row r="11" spans="1:7" ht="33.75" customHeight="1">
      <c r="A11" s="8"/>
      <c r="B11" s="8" t="s">
        <v>6</v>
      </c>
      <c r="C11" s="9"/>
      <c r="D11" s="42"/>
      <c r="E11" s="42"/>
      <c r="F11" s="42">
        <f>F12+F17</f>
        <v>47900000</v>
      </c>
      <c r="G11" s="8"/>
    </row>
    <row r="12" spans="1:7" ht="15.75">
      <c r="A12" s="18" t="s">
        <v>1</v>
      </c>
      <c r="B12" s="19" t="s">
        <v>30</v>
      </c>
      <c r="C12" s="20"/>
      <c r="D12" s="138"/>
      <c r="E12" s="138"/>
      <c r="F12" s="40">
        <f>SUM(F13:F16)</f>
        <v>7400000</v>
      </c>
      <c r="G12" s="101"/>
    </row>
    <row r="13" spans="1:7" ht="27" customHeight="1">
      <c r="A13" s="12">
        <v>1</v>
      </c>
      <c r="B13" s="13" t="s">
        <v>58</v>
      </c>
      <c r="C13" s="10" t="s">
        <v>10</v>
      </c>
      <c r="D13" s="37">
        <v>4</v>
      </c>
      <c r="E13" s="165">
        <v>1000000</v>
      </c>
      <c r="F13" s="37">
        <f>D13*E13</f>
        <v>4000000</v>
      </c>
      <c r="G13" s="101"/>
    </row>
    <row r="14" spans="1:7" ht="27" customHeight="1">
      <c r="A14" s="12">
        <v>2</v>
      </c>
      <c r="B14" s="13" t="s">
        <v>24</v>
      </c>
      <c r="C14" s="10" t="s">
        <v>11</v>
      </c>
      <c r="D14" s="139">
        <v>4</v>
      </c>
      <c r="E14" s="166">
        <v>200000</v>
      </c>
      <c r="F14" s="37">
        <f>E14*D14</f>
        <v>800000</v>
      </c>
      <c r="G14" s="101"/>
    </row>
    <row r="15" spans="1:7" ht="22.5" customHeight="1">
      <c r="A15" s="12">
        <v>3</v>
      </c>
      <c r="B15" s="13" t="s">
        <v>157</v>
      </c>
      <c r="C15" s="10" t="s">
        <v>11</v>
      </c>
      <c r="D15" s="139">
        <v>4</v>
      </c>
      <c r="E15" s="139">
        <v>300000</v>
      </c>
      <c r="F15" s="37">
        <f>E15*D15</f>
        <v>1200000</v>
      </c>
      <c r="G15" s="101"/>
    </row>
    <row r="16" spans="1:7" ht="28.5" customHeight="1">
      <c r="A16" s="12">
        <v>4</v>
      </c>
      <c r="B16" s="13" t="s">
        <v>26</v>
      </c>
      <c r="C16" s="10" t="s">
        <v>11</v>
      </c>
      <c r="D16" s="139">
        <v>2</v>
      </c>
      <c r="E16" s="139">
        <v>700000</v>
      </c>
      <c r="F16" s="37">
        <f>E16*D16</f>
        <v>1400000</v>
      </c>
      <c r="G16" s="101"/>
    </row>
    <row r="17" spans="1:7" ht="31.5">
      <c r="A17" s="18" t="s">
        <v>2</v>
      </c>
      <c r="B17" s="19" t="s">
        <v>13</v>
      </c>
      <c r="C17" s="20"/>
      <c r="D17" s="138"/>
      <c r="E17" s="138"/>
      <c r="F17" s="40">
        <f>SUM(F18:F21)</f>
        <v>40500000</v>
      </c>
      <c r="G17" s="101"/>
    </row>
    <row r="18" spans="1:7" ht="31.5">
      <c r="A18" s="12">
        <v>1</v>
      </c>
      <c r="B18" s="13" t="s">
        <v>14</v>
      </c>
      <c r="C18" s="10" t="s">
        <v>11</v>
      </c>
      <c r="D18" s="37">
        <v>2</v>
      </c>
      <c r="E18" s="165">
        <v>6000000</v>
      </c>
      <c r="F18" s="37">
        <f>E18*D18</f>
        <v>12000000</v>
      </c>
      <c r="G18" s="101"/>
    </row>
    <row r="19" spans="1:7" ht="31.5">
      <c r="A19" s="12">
        <v>2</v>
      </c>
      <c r="B19" s="13" t="s">
        <v>19</v>
      </c>
      <c r="C19" s="10" t="s">
        <v>20</v>
      </c>
      <c r="D19" s="37">
        <v>250</v>
      </c>
      <c r="E19" s="165">
        <v>60000</v>
      </c>
      <c r="F19" s="37">
        <f>E19*D19</f>
        <v>15000000</v>
      </c>
      <c r="G19" s="101"/>
    </row>
    <row r="20" spans="1:7" ht="22.5" customHeight="1">
      <c r="A20" s="12">
        <v>3</v>
      </c>
      <c r="B20" s="13" t="s">
        <v>15</v>
      </c>
      <c r="C20" s="10" t="s">
        <v>34</v>
      </c>
      <c r="D20" s="37">
        <v>250</v>
      </c>
      <c r="E20" s="165">
        <v>50000</v>
      </c>
      <c r="F20" s="37">
        <f>E20*D20</f>
        <v>12500000</v>
      </c>
      <c r="G20" s="101"/>
    </row>
    <row r="21" spans="1:7" ht="30.75" customHeight="1">
      <c r="A21" s="431">
        <v>4</v>
      </c>
      <c r="B21" s="13" t="s">
        <v>125</v>
      </c>
      <c r="C21" s="48" t="s">
        <v>79</v>
      </c>
      <c r="D21" s="264">
        <v>1</v>
      </c>
      <c r="E21" s="430">
        <v>1000000</v>
      </c>
      <c r="F21" s="37">
        <f>E21*D21</f>
        <v>1000000</v>
      </c>
      <c r="G21" s="432"/>
    </row>
    <row r="22" spans="1:7" ht="15.75">
      <c r="B22" s="27"/>
      <c r="C22" s="29"/>
      <c r="D22" s="26"/>
      <c r="E22" s="26"/>
      <c r="F22" s="26"/>
      <c r="G22" s="26"/>
    </row>
  </sheetData>
  <mergeCells count="16">
    <mergeCell ref="A1:G1"/>
    <mergeCell ref="A2:G2"/>
    <mergeCell ref="B7:E7"/>
    <mergeCell ref="F7:G7"/>
    <mergeCell ref="C3:G3"/>
    <mergeCell ref="C4:G4"/>
    <mergeCell ref="C5:G5"/>
    <mergeCell ref="C6:G6"/>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7" fitToHeight="0" orientation="portrait" r:id="rId1"/>
  <headerFooter>
    <oddFooter>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opLeftCell="A25" workbookViewId="0">
      <selection activeCell="B21" sqref="B21"/>
    </sheetView>
  </sheetViews>
  <sheetFormatPr defaultColWidth="8" defaultRowHeight="15"/>
  <cols>
    <col min="1" max="1" width="5.25" style="1" customWidth="1"/>
    <col min="2" max="2" width="40" style="1" customWidth="1"/>
    <col min="3" max="3" width="8" style="28" customWidth="1"/>
    <col min="4" max="4" width="6.875" style="1" customWidth="1"/>
    <col min="5" max="5" width="11.125" style="1" customWidth="1"/>
    <col min="6" max="6" width="13.5" style="1" customWidth="1"/>
    <col min="7" max="7" width="14.375" style="2" customWidth="1"/>
    <col min="8" max="16384" width="8" style="1"/>
  </cols>
  <sheetData>
    <row r="1" spans="1:9" ht="18.75">
      <c r="A1" s="457" t="s">
        <v>131</v>
      </c>
      <c r="B1" s="457"/>
      <c r="C1" s="457"/>
      <c r="D1" s="457"/>
      <c r="E1" s="457"/>
      <c r="F1" s="457"/>
      <c r="G1" s="457"/>
      <c r="H1" s="232"/>
      <c r="I1" s="232"/>
    </row>
    <row r="2" spans="1:9" ht="42.75" customHeight="1">
      <c r="A2" s="458" t="s">
        <v>277</v>
      </c>
      <c r="B2" s="458"/>
      <c r="C2" s="458"/>
      <c r="D2" s="458"/>
      <c r="E2" s="458"/>
      <c r="F2" s="458"/>
      <c r="G2" s="458"/>
      <c r="H2" s="232"/>
      <c r="I2" s="232"/>
    </row>
    <row r="3" spans="1:9" ht="18.75">
      <c r="A3" s="148"/>
      <c r="B3" s="149" t="s">
        <v>113</v>
      </c>
      <c r="C3" s="459" t="s">
        <v>98</v>
      </c>
      <c r="D3" s="459"/>
      <c r="E3" s="459"/>
      <c r="F3" s="459"/>
      <c r="G3" s="459"/>
      <c r="H3" s="232"/>
      <c r="I3" s="232"/>
    </row>
    <row r="4" spans="1:9" ht="18.75">
      <c r="A4" s="148"/>
      <c r="B4" s="149" t="s">
        <v>114</v>
      </c>
      <c r="C4" s="456" t="s">
        <v>197</v>
      </c>
      <c r="D4" s="456"/>
      <c r="E4" s="456"/>
      <c r="F4" s="456"/>
      <c r="G4" s="456"/>
      <c r="H4" s="232"/>
      <c r="I4" s="232"/>
    </row>
    <row r="5" spans="1:9" ht="33.75" customHeight="1">
      <c r="A5" s="148"/>
      <c r="B5" s="149" t="s">
        <v>115</v>
      </c>
      <c r="C5" s="456" t="s">
        <v>276</v>
      </c>
      <c r="D5" s="456"/>
      <c r="E5" s="456"/>
      <c r="F5" s="456"/>
      <c r="G5" s="456"/>
      <c r="H5" s="232"/>
      <c r="I5" s="232"/>
    </row>
    <row r="6" spans="1:9" ht="18.75">
      <c r="A6" s="148"/>
      <c r="B6" s="149" t="s">
        <v>116</v>
      </c>
      <c r="C6" s="456" t="s">
        <v>40</v>
      </c>
      <c r="D6" s="456"/>
      <c r="E6" s="456"/>
      <c r="F6" s="456"/>
      <c r="G6" s="456"/>
      <c r="H6" s="232"/>
      <c r="I6" s="232"/>
    </row>
    <row r="7" spans="1:9" ht="18.75">
      <c r="A7" s="3"/>
      <c r="B7" s="308"/>
      <c r="C7" s="308"/>
      <c r="D7" s="308"/>
      <c r="E7" s="308"/>
      <c r="F7" s="128" t="s">
        <v>70</v>
      </c>
      <c r="G7" s="102"/>
    </row>
    <row r="8" spans="1:9" ht="22.5" customHeight="1">
      <c r="A8" s="472" t="s">
        <v>0</v>
      </c>
      <c r="B8" s="472" t="s">
        <v>12</v>
      </c>
      <c r="C8" s="472" t="s">
        <v>9</v>
      </c>
      <c r="D8" s="472" t="s">
        <v>7</v>
      </c>
      <c r="E8" s="481" t="s">
        <v>250</v>
      </c>
      <c r="F8" s="482"/>
      <c r="G8" s="472" t="s">
        <v>3</v>
      </c>
    </row>
    <row r="9" spans="1:9" ht="20.25" customHeight="1">
      <c r="A9" s="474"/>
      <c r="B9" s="474"/>
      <c r="C9" s="474"/>
      <c r="D9" s="474"/>
      <c r="E9" s="472" t="s">
        <v>5</v>
      </c>
      <c r="F9" s="472" t="s">
        <v>4</v>
      </c>
      <c r="G9" s="474"/>
    </row>
    <row r="10" spans="1:9" ht="12.75" customHeight="1">
      <c r="A10" s="473"/>
      <c r="B10" s="473"/>
      <c r="C10" s="473"/>
      <c r="D10" s="473"/>
      <c r="E10" s="473"/>
      <c r="F10" s="473"/>
      <c r="G10" s="473"/>
    </row>
    <row r="11" spans="1:9" ht="25.5" customHeight="1">
      <c r="A11" s="327"/>
      <c r="B11" s="327" t="s">
        <v>47</v>
      </c>
      <c r="C11" s="328"/>
      <c r="D11" s="327"/>
      <c r="E11" s="327"/>
      <c r="F11" s="329">
        <f>+F12+F16+F20+F26</f>
        <v>93250000</v>
      </c>
      <c r="G11" s="428"/>
    </row>
    <row r="12" spans="1:9" ht="25.5" customHeight="1">
      <c r="A12" s="18" t="s">
        <v>1</v>
      </c>
      <c r="B12" s="19" t="s">
        <v>30</v>
      </c>
      <c r="C12" s="20"/>
      <c r="D12" s="21"/>
      <c r="E12" s="284"/>
      <c r="F12" s="133">
        <f>+F13</f>
        <v>6000000</v>
      </c>
      <c r="G12" s="101"/>
    </row>
    <row r="13" spans="1:9" ht="25.5" customHeight="1">
      <c r="A13" s="12">
        <v>1</v>
      </c>
      <c r="B13" s="13" t="s">
        <v>58</v>
      </c>
      <c r="C13" s="10" t="s">
        <v>10</v>
      </c>
      <c r="D13" s="11"/>
      <c r="E13" s="273"/>
      <c r="F13" s="117">
        <f>+F14+F15</f>
        <v>6000000</v>
      </c>
      <c r="G13" s="101"/>
    </row>
    <row r="14" spans="1:9" ht="33.75" customHeight="1">
      <c r="A14" s="288"/>
      <c r="B14" s="287" t="s">
        <v>249</v>
      </c>
      <c r="C14" s="10" t="s">
        <v>10</v>
      </c>
      <c r="D14" s="11">
        <v>4</v>
      </c>
      <c r="E14" s="273">
        <v>1200000</v>
      </c>
      <c r="F14" s="273">
        <f>+D14*E14</f>
        <v>4800000</v>
      </c>
      <c r="G14" s="101"/>
    </row>
    <row r="15" spans="1:9" ht="28.5" customHeight="1">
      <c r="A15" s="288"/>
      <c r="B15" s="287" t="s">
        <v>248</v>
      </c>
      <c r="C15" s="10" t="s">
        <v>10</v>
      </c>
      <c r="D15" s="11">
        <v>1</v>
      </c>
      <c r="E15" s="273">
        <v>1200000</v>
      </c>
      <c r="F15" s="273">
        <f>+D15*E15</f>
        <v>1200000</v>
      </c>
      <c r="G15" s="101"/>
    </row>
    <row r="16" spans="1:9" ht="65.25" customHeight="1">
      <c r="A16" s="18" t="s">
        <v>2</v>
      </c>
      <c r="B16" s="19" t="s">
        <v>13</v>
      </c>
      <c r="C16" s="20"/>
      <c r="D16" s="21"/>
      <c r="E16" s="284"/>
      <c r="F16" s="302">
        <f>+F17+F18+F19</f>
        <v>28800000</v>
      </c>
      <c r="G16" s="101"/>
    </row>
    <row r="17" spans="1:9" ht="57" customHeight="1">
      <c r="A17" s="12">
        <v>1</v>
      </c>
      <c r="B17" s="13" t="s">
        <v>247</v>
      </c>
      <c r="C17" s="10" t="s">
        <v>11</v>
      </c>
      <c r="D17" s="11">
        <v>20</v>
      </c>
      <c r="E17" s="273">
        <f>50*3000</f>
        <v>150000</v>
      </c>
      <c r="F17" s="273">
        <f>+D17*E17</f>
        <v>3000000</v>
      </c>
      <c r="G17" s="101"/>
    </row>
    <row r="18" spans="1:9" ht="52.5" customHeight="1">
      <c r="A18" s="12">
        <v>2</v>
      </c>
      <c r="B18" s="13" t="s">
        <v>246</v>
      </c>
      <c r="C18" s="10" t="s">
        <v>20</v>
      </c>
      <c r="D18" s="11">
        <v>51</v>
      </c>
      <c r="E18" s="273">
        <f>10000*30</f>
        <v>300000</v>
      </c>
      <c r="F18" s="273">
        <f>+D18*E18</f>
        <v>15300000</v>
      </c>
      <c r="G18" s="101"/>
    </row>
    <row r="19" spans="1:9" ht="42" customHeight="1">
      <c r="A19" s="12">
        <v>3</v>
      </c>
      <c r="B19" s="13" t="s">
        <v>15</v>
      </c>
      <c r="C19" s="10" t="s">
        <v>245</v>
      </c>
      <c r="D19" s="11">
        <v>50</v>
      </c>
      <c r="E19" s="273">
        <v>210000</v>
      </c>
      <c r="F19" s="273">
        <f>+D19*E19</f>
        <v>10500000</v>
      </c>
      <c r="G19" s="101"/>
    </row>
    <row r="20" spans="1:9" ht="34.5" customHeight="1">
      <c r="A20" s="286" t="s">
        <v>8</v>
      </c>
      <c r="B20" s="285" t="s">
        <v>244</v>
      </c>
      <c r="C20" s="20"/>
      <c r="D20" s="21"/>
      <c r="E20" s="284"/>
      <c r="F20" s="302">
        <f>F21</f>
        <v>39400000</v>
      </c>
      <c r="G20" s="101"/>
    </row>
    <row r="21" spans="1:9" ht="45" customHeight="1">
      <c r="A21" s="283"/>
      <c r="B21" s="282" t="s">
        <v>243</v>
      </c>
      <c r="C21" s="281"/>
      <c r="D21" s="280"/>
      <c r="E21" s="280"/>
      <c r="F21" s="276">
        <f>F22+F23+F24+F25</f>
        <v>39400000</v>
      </c>
      <c r="G21" s="101"/>
    </row>
    <row r="22" spans="1:9" ht="52.5" customHeight="1">
      <c r="A22" s="279">
        <v>1</v>
      </c>
      <c r="B22" s="278" t="s">
        <v>242</v>
      </c>
      <c r="C22" s="129" t="s">
        <v>20</v>
      </c>
      <c r="D22" s="11">
        <v>3</v>
      </c>
      <c r="E22" s="273">
        <f>2*150000</f>
        <v>300000</v>
      </c>
      <c r="F22" s="273">
        <f>+D22*E22</f>
        <v>900000</v>
      </c>
      <c r="G22" s="101" t="s">
        <v>241</v>
      </c>
    </row>
    <row r="23" spans="1:9" ht="52.5" customHeight="1">
      <c r="A23" s="279">
        <v>2</v>
      </c>
      <c r="B23" s="278" t="s">
        <v>240</v>
      </c>
      <c r="C23" s="129" t="s">
        <v>239</v>
      </c>
      <c r="D23" s="11">
        <v>2</v>
      </c>
      <c r="E23" s="273">
        <f>2*4000000</f>
        <v>8000000</v>
      </c>
      <c r="F23" s="273">
        <f>+D23*E23</f>
        <v>16000000</v>
      </c>
      <c r="G23" s="101"/>
    </row>
    <row r="24" spans="1:9" ht="48" customHeight="1">
      <c r="A24" s="279">
        <v>3</v>
      </c>
      <c r="B24" s="278" t="s">
        <v>238</v>
      </c>
      <c r="C24" s="129" t="s">
        <v>20</v>
      </c>
      <c r="D24" s="11">
        <v>50</v>
      </c>
      <c r="E24" s="273">
        <f>2*150000</f>
        <v>300000</v>
      </c>
      <c r="F24" s="273">
        <f>+D24*E24</f>
        <v>15000000</v>
      </c>
      <c r="G24" s="277"/>
    </row>
    <row r="25" spans="1:9" ht="48.75" customHeight="1">
      <c r="A25" s="279">
        <v>4</v>
      </c>
      <c r="B25" s="278" t="s">
        <v>237</v>
      </c>
      <c r="C25" s="129" t="s">
        <v>20</v>
      </c>
      <c r="D25" s="11">
        <v>50</v>
      </c>
      <c r="E25" s="273">
        <f>1*150000</f>
        <v>150000</v>
      </c>
      <c r="F25" s="273">
        <f>+D25*E25</f>
        <v>7500000</v>
      </c>
      <c r="G25" s="277"/>
    </row>
    <row r="26" spans="1:9" ht="30" customHeight="1">
      <c r="A26" s="18" t="s">
        <v>29</v>
      </c>
      <c r="B26" s="24" t="s">
        <v>16</v>
      </c>
      <c r="C26" s="20"/>
      <c r="D26" s="21"/>
      <c r="E26" s="21"/>
      <c r="F26" s="302">
        <f>+F27+F28+F29+F30+F31+F32</f>
        <v>19050000</v>
      </c>
      <c r="G26" s="101"/>
    </row>
    <row r="27" spans="1:9" ht="41.25" customHeight="1">
      <c r="A27" s="12">
        <v>1</v>
      </c>
      <c r="B27" s="15" t="s">
        <v>17</v>
      </c>
      <c r="C27" s="16" t="s">
        <v>33</v>
      </c>
      <c r="D27" s="11">
        <v>50</v>
      </c>
      <c r="E27" s="273">
        <v>50000</v>
      </c>
      <c r="F27" s="273">
        <f t="shared" ref="F27:F32" si="0">+D27*E27</f>
        <v>2500000</v>
      </c>
      <c r="G27" s="101"/>
    </row>
    <row r="28" spans="1:9" s="5" customFormat="1" ht="36" customHeight="1">
      <c r="A28" s="12">
        <v>2</v>
      </c>
      <c r="B28" s="15" t="s">
        <v>236</v>
      </c>
      <c r="C28" s="16" t="s">
        <v>20</v>
      </c>
      <c r="D28" s="11">
        <v>10</v>
      </c>
      <c r="E28" s="273">
        <f>200000*5</f>
        <v>1000000</v>
      </c>
      <c r="F28" s="273">
        <f t="shared" si="0"/>
        <v>10000000</v>
      </c>
      <c r="G28" s="101"/>
      <c r="H28" s="6"/>
      <c r="I28" s="4"/>
    </row>
    <row r="29" spans="1:9" s="5" customFormat="1" ht="36" customHeight="1">
      <c r="A29" s="12">
        <v>3</v>
      </c>
      <c r="B29" s="15" t="s">
        <v>235</v>
      </c>
      <c r="C29" s="16" t="s">
        <v>20</v>
      </c>
      <c r="D29" s="264">
        <v>3</v>
      </c>
      <c r="E29" s="273">
        <v>350000</v>
      </c>
      <c r="F29" s="273">
        <f t="shared" si="0"/>
        <v>1050000</v>
      </c>
      <c r="G29" s="101"/>
      <c r="H29" s="6"/>
      <c r="I29" s="4"/>
    </row>
    <row r="30" spans="1:9" s="5" customFormat="1" ht="36" customHeight="1">
      <c r="A30" s="12">
        <v>4</v>
      </c>
      <c r="B30" s="15" t="s">
        <v>234</v>
      </c>
      <c r="C30" s="16" t="s">
        <v>20</v>
      </c>
      <c r="D30" s="264">
        <v>5</v>
      </c>
      <c r="E30" s="274">
        <v>200000</v>
      </c>
      <c r="F30" s="273">
        <f t="shared" si="0"/>
        <v>1000000</v>
      </c>
      <c r="G30" s="275"/>
      <c r="H30" s="6"/>
      <c r="I30" s="4"/>
    </row>
    <row r="31" spans="1:9" s="5" customFormat="1" ht="28.5" customHeight="1">
      <c r="A31" s="12">
        <v>5</v>
      </c>
      <c r="B31" s="15" t="s">
        <v>233</v>
      </c>
      <c r="C31" s="16" t="s">
        <v>210</v>
      </c>
      <c r="D31" s="264">
        <v>2</v>
      </c>
      <c r="E31" s="274">
        <v>1000000</v>
      </c>
      <c r="F31" s="273">
        <f t="shared" si="0"/>
        <v>2000000</v>
      </c>
      <c r="G31" s="101"/>
      <c r="H31" s="6"/>
      <c r="I31" s="4"/>
    </row>
    <row r="32" spans="1:9" ht="26.25" customHeight="1">
      <c r="A32" s="12">
        <v>6</v>
      </c>
      <c r="B32" s="15" t="s">
        <v>232</v>
      </c>
      <c r="C32" s="16" t="s">
        <v>20</v>
      </c>
      <c r="D32" s="264">
        <v>50</v>
      </c>
      <c r="E32" s="274">
        <v>50000</v>
      </c>
      <c r="F32" s="273">
        <f t="shared" si="0"/>
        <v>2500000</v>
      </c>
      <c r="G32" s="101"/>
    </row>
    <row r="33" spans="1:7" ht="15.75">
      <c r="A33" s="269"/>
      <c r="B33" s="272"/>
      <c r="C33" s="270"/>
      <c r="D33" s="269"/>
      <c r="E33" s="269"/>
      <c r="F33" s="268"/>
      <c r="G33" s="267"/>
    </row>
    <row r="34" spans="1:7" ht="15.75">
      <c r="A34" s="269"/>
      <c r="B34" s="271"/>
      <c r="C34" s="270"/>
      <c r="D34" s="269"/>
      <c r="E34" s="269"/>
      <c r="F34" s="268"/>
      <c r="G34" s="267"/>
    </row>
    <row r="35" spans="1:7" ht="15.75">
      <c r="B35" s="27"/>
      <c r="C35" s="29"/>
      <c r="D35" s="26"/>
      <c r="E35" s="26"/>
      <c r="F35" s="26"/>
      <c r="G35" s="26"/>
    </row>
  </sheetData>
  <mergeCells count="14">
    <mergeCell ref="A8:A10"/>
    <mergeCell ref="A1:G1"/>
    <mergeCell ref="G8:G10"/>
    <mergeCell ref="E9:E10"/>
    <mergeCell ref="F9:F10"/>
    <mergeCell ref="A2:G2"/>
    <mergeCell ref="C3:G3"/>
    <mergeCell ref="C4:G4"/>
    <mergeCell ref="C5:G5"/>
    <mergeCell ref="C6:G6"/>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1" fitToHeight="0" orientation="portrait" r:id="rId1"/>
  <headerFoot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2"/>
  <sheetViews>
    <sheetView topLeftCell="A25" workbookViewId="0">
      <selection activeCell="B21" sqref="B21"/>
    </sheetView>
  </sheetViews>
  <sheetFormatPr defaultColWidth="8" defaultRowHeight="15"/>
  <cols>
    <col min="1" max="1" width="5.25" style="1" customWidth="1"/>
    <col min="2" max="2" width="41.25" style="1" customWidth="1"/>
    <col min="3" max="3" width="8" style="28" customWidth="1"/>
    <col min="4" max="4" width="7.625" style="1" customWidth="1"/>
    <col min="5" max="5" width="11.75" style="1" customWidth="1"/>
    <col min="6" max="6" width="12.625" style="1" customWidth="1"/>
    <col min="7" max="7" width="16" style="2" customWidth="1"/>
    <col min="8" max="8" width="13.875" style="1" customWidth="1"/>
    <col min="9" max="16384" width="8" style="1"/>
  </cols>
  <sheetData>
    <row r="1" spans="1:7" ht="18.75">
      <c r="A1" s="457" t="s">
        <v>131</v>
      </c>
      <c r="B1" s="457"/>
      <c r="C1" s="457"/>
      <c r="D1" s="457"/>
      <c r="E1" s="457"/>
      <c r="F1" s="457"/>
      <c r="G1" s="457"/>
    </row>
    <row r="2" spans="1:7" ht="36.75" customHeight="1">
      <c r="A2" s="458" t="s">
        <v>277</v>
      </c>
      <c r="B2" s="458"/>
      <c r="C2" s="458"/>
      <c r="D2" s="458"/>
      <c r="E2" s="458"/>
      <c r="F2" s="458"/>
      <c r="G2" s="458"/>
    </row>
    <row r="3" spans="1:7" ht="16.5">
      <c r="A3" s="148"/>
      <c r="B3" s="149" t="s">
        <v>113</v>
      </c>
      <c r="C3" s="459" t="s">
        <v>278</v>
      </c>
      <c r="D3" s="459"/>
      <c r="E3" s="459"/>
      <c r="F3" s="459"/>
      <c r="G3" s="459"/>
    </row>
    <row r="4" spans="1:7" ht="16.5">
      <c r="A4" s="148"/>
      <c r="B4" s="149" t="s">
        <v>114</v>
      </c>
      <c r="C4" s="456" t="s">
        <v>197</v>
      </c>
      <c r="D4" s="456"/>
      <c r="E4" s="456"/>
      <c r="F4" s="456"/>
      <c r="G4" s="456"/>
    </row>
    <row r="5" spans="1:7" ht="16.5">
      <c r="A5" s="148"/>
      <c r="B5" s="149" t="s">
        <v>115</v>
      </c>
      <c r="C5" s="456" t="s">
        <v>279</v>
      </c>
      <c r="D5" s="456"/>
      <c r="E5" s="456"/>
      <c r="F5" s="456"/>
      <c r="G5" s="456"/>
    </row>
    <row r="6" spans="1:7" ht="16.5">
      <c r="A6" s="148"/>
      <c r="B6" s="149" t="s">
        <v>116</v>
      </c>
      <c r="C6" s="456" t="s">
        <v>40</v>
      </c>
      <c r="D6" s="456"/>
      <c r="E6" s="456"/>
      <c r="F6" s="456"/>
      <c r="G6" s="456"/>
    </row>
    <row r="7" spans="1:7" ht="18.75">
      <c r="A7" s="3"/>
      <c r="B7" s="461"/>
      <c r="C7" s="461"/>
      <c r="D7" s="461"/>
      <c r="E7" s="461"/>
      <c r="F7" s="34" t="s">
        <v>35</v>
      </c>
      <c r="G7" s="303"/>
    </row>
    <row r="8" spans="1:7" ht="21.75" customHeight="1">
      <c r="A8" s="472" t="s">
        <v>0</v>
      </c>
      <c r="B8" s="472" t="s">
        <v>12</v>
      </c>
      <c r="C8" s="472" t="s">
        <v>9</v>
      </c>
      <c r="D8" s="472" t="s">
        <v>7</v>
      </c>
      <c r="E8" s="481" t="s">
        <v>250</v>
      </c>
      <c r="F8" s="482"/>
      <c r="G8" s="472" t="s">
        <v>3</v>
      </c>
    </row>
    <row r="9" spans="1:7" ht="26.25" customHeight="1">
      <c r="A9" s="474"/>
      <c r="B9" s="474"/>
      <c r="C9" s="474"/>
      <c r="D9" s="474"/>
      <c r="E9" s="485" t="s">
        <v>5</v>
      </c>
      <c r="F9" s="485" t="s">
        <v>4</v>
      </c>
      <c r="G9" s="474"/>
    </row>
    <row r="10" spans="1:7" ht="21.75" customHeight="1">
      <c r="A10" s="473"/>
      <c r="B10" s="473"/>
      <c r="C10" s="473"/>
      <c r="D10" s="473"/>
      <c r="E10" s="486"/>
      <c r="F10" s="486"/>
      <c r="G10" s="473"/>
    </row>
    <row r="11" spans="1:7" ht="27.75" customHeight="1">
      <c r="A11" s="424"/>
      <c r="B11" s="327" t="s">
        <v>47</v>
      </c>
      <c r="C11" s="328"/>
      <c r="D11" s="327"/>
      <c r="E11" s="327"/>
      <c r="F11" s="425">
        <f>+F12+F20+F24+F30</f>
        <v>107200000</v>
      </c>
      <c r="G11" s="426"/>
    </row>
    <row r="12" spans="1:7" ht="23.25" customHeight="1">
      <c r="A12" s="18" t="s">
        <v>1</v>
      </c>
      <c r="B12" s="19" t="s">
        <v>30</v>
      </c>
      <c r="C12" s="20"/>
      <c r="D12" s="21"/>
      <c r="E12" s="21"/>
      <c r="F12" s="302">
        <f>+F13+F17+F18+F19</f>
        <v>16450000</v>
      </c>
      <c r="G12" s="483"/>
    </row>
    <row r="13" spans="1:7" ht="30" customHeight="1">
      <c r="A13" s="12">
        <v>1</v>
      </c>
      <c r="B13" s="13" t="s">
        <v>58</v>
      </c>
      <c r="C13" s="10" t="s">
        <v>10</v>
      </c>
      <c r="D13" s="11"/>
      <c r="E13" s="11"/>
      <c r="F13" s="273">
        <f>+F14+F15+F16</f>
        <v>12400000</v>
      </c>
      <c r="G13" s="484"/>
    </row>
    <row r="14" spans="1:7" ht="31.5">
      <c r="A14" s="288"/>
      <c r="B14" s="287" t="s">
        <v>261</v>
      </c>
      <c r="C14" s="300" t="s">
        <v>10</v>
      </c>
      <c r="D14" s="299">
        <v>4</v>
      </c>
      <c r="E14" s="298">
        <v>1200000</v>
      </c>
      <c r="F14" s="298">
        <f t="shared" ref="F14:F19" si="0">+D14*E14</f>
        <v>4800000</v>
      </c>
      <c r="G14" s="484"/>
    </row>
    <row r="15" spans="1:7" ht="33.75" customHeight="1">
      <c r="A15" s="288"/>
      <c r="B15" s="287" t="s">
        <v>260</v>
      </c>
      <c r="C15" s="300" t="s">
        <v>10</v>
      </c>
      <c r="D15" s="301">
        <v>4</v>
      </c>
      <c r="E15" s="298">
        <v>1600000</v>
      </c>
      <c r="F15" s="298">
        <f t="shared" si="0"/>
        <v>6400000</v>
      </c>
      <c r="G15" s="484"/>
    </row>
    <row r="16" spans="1:7" ht="45.75" customHeight="1">
      <c r="A16" s="288"/>
      <c r="B16" s="287" t="s">
        <v>259</v>
      </c>
      <c r="C16" s="300" t="s">
        <v>10</v>
      </c>
      <c r="D16" s="299">
        <v>1</v>
      </c>
      <c r="E16" s="298">
        <v>1200000</v>
      </c>
      <c r="F16" s="298">
        <f t="shared" si="0"/>
        <v>1200000</v>
      </c>
      <c r="G16" s="484"/>
    </row>
    <row r="17" spans="1:9" ht="54" customHeight="1">
      <c r="A17" s="12">
        <v>2</v>
      </c>
      <c r="B17" s="13" t="s">
        <v>258</v>
      </c>
      <c r="C17" s="10" t="s">
        <v>11</v>
      </c>
      <c r="D17" s="14">
        <v>6</v>
      </c>
      <c r="E17" s="297">
        <v>200000</v>
      </c>
      <c r="F17" s="273">
        <f t="shared" si="0"/>
        <v>1200000</v>
      </c>
      <c r="G17" s="484"/>
    </row>
    <row r="18" spans="1:9" ht="31.5" customHeight="1">
      <c r="A18" s="12">
        <v>4</v>
      </c>
      <c r="B18" s="13" t="s">
        <v>25</v>
      </c>
      <c r="C18" s="10" t="s">
        <v>20</v>
      </c>
      <c r="D18" s="14">
        <v>3</v>
      </c>
      <c r="E18" s="297">
        <v>600000</v>
      </c>
      <c r="F18" s="273">
        <f t="shared" si="0"/>
        <v>1800000</v>
      </c>
      <c r="G18" s="484"/>
    </row>
    <row r="19" spans="1:9" ht="30.75" customHeight="1">
      <c r="A19" s="12">
        <v>5</v>
      </c>
      <c r="B19" s="13" t="s">
        <v>26</v>
      </c>
      <c r="C19" s="10" t="s">
        <v>11</v>
      </c>
      <c r="D19" s="14">
        <v>3</v>
      </c>
      <c r="E19" s="297">
        <v>350000</v>
      </c>
      <c r="F19" s="273">
        <f t="shared" si="0"/>
        <v>1050000</v>
      </c>
      <c r="G19" s="484"/>
    </row>
    <row r="20" spans="1:9" ht="39.75" customHeight="1">
      <c r="A20" s="18" t="s">
        <v>2</v>
      </c>
      <c r="B20" s="19" t="s">
        <v>13</v>
      </c>
      <c r="C20" s="20"/>
      <c r="D20" s="21"/>
      <c r="E20" s="284"/>
      <c r="F20" s="302">
        <f>+F21+F22+F23</f>
        <v>32300000</v>
      </c>
      <c r="G20" s="484"/>
    </row>
    <row r="21" spans="1:9" ht="66" customHeight="1">
      <c r="A21" s="12">
        <v>1</v>
      </c>
      <c r="B21" s="13" t="s">
        <v>257</v>
      </c>
      <c r="C21" s="10" t="s">
        <v>11</v>
      </c>
      <c r="D21" s="11">
        <v>30</v>
      </c>
      <c r="E21" s="273">
        <f>50*3000</f>
        <v>150000</v>
      </c>
      <c r="F21" s="273">
        <f>+D21*E21</f>
        <v>4500000</v>
      </c>
      <c r="G21" s="484"/>
    </row>
    <row r="22" spans="1:9" ht="55.5" customHeight="1">
      <c r="A22" s="12">
        <v>2</v>
      </c>
      <c r="B22" s="13" t="s">
        <v>256</v>
      </c>
      <c r="C22" s="10" t="s">
        <v>20</v>
      </c>
      <c r="D22" s="11">
        <v>51</v>
      </c>
      <c r="E22" s="273">
        <f>30*10000</f>
        <v>300000</v>
      </c>
      <c r="F22" s="273">
        <f>+D22*E22</f>
        <v>15300000</v>
      </c>
      <c r="G22" s="484"/>
    </row>
    <row r="23" spans="1:9" ht="44.25" customHeight="1">
      <c r="A23" s="12">
        <v>3</v>
      </c>
      <c r="B23" s="13" t="s">
        <v>15</v>
      </c>
      <c r="C23" s="10" t="s">
        <v>245</v>
      </c>
      <c r="D23" s="11">
        <v>50</v>
      </c>
      <c r="E23" s="273">
        <v>250000</v>
      </c>
      <c r="F23" s="273">
        <f>+D23*E23</f>
        <v>12500000</v>
      </c>
      <c r="G23" s="292"/>
    </row>
    <row r="24" spans="1:9" ht="69.75" customHeight="1">
      <c r="A24" s="286" t="s">
        <v>8</v>
      </c>
      <c r="B24" s="285" t="s">
        <v>244</v>
      </c>
      <c r="C24" s="20"/>
      <c r="D24" s="21"/>
      <c r="E24" s="284"/>
      <c r="F24" s="302">
        <f>F25</f>
        <v>39400000</v>
      </c>
      <c r="G24" s="292" t="s">
        <v>255</v>
      </c>
      <c r="H24" s="293"/>
    </row>
    <row r="25" spans="1:9" ht="39.75" customHeight="1">
      <c r="A25" s="283"/>
      <c r="B25" s="282" t="s">
        <v>243</v>
      </c>
      <c r="C25" s="281"/>
      <c r="D25" s="280"/>
      <c r="E25" s="294"/>
      <c r="F25" s="276">
        <f>+F26+F27+F28+F29</f>
        <v>39400000</v>
      </c>
      <c r="G25" s="292"/>
    </row>
    <row r="26" spans="1:9" ht="58.5" customHeight="1">
      <c r="A26" s="279">
        <v>1</v>
      </c>
      <c r="B26" s="278" t="s">
        <v>254</v>
      </c>
      <c r="C26" s="129" t="s">
        <v>20</v>
      </c>
      <c r="D26" s="11">
        <v>3</v>
      </c>
      <c r="E26" s="273">
        <f>2*150000</f>
        <v>300000</v>
      </c>
      <c r="F26" s="273">
        <f>+D26*E26</f>
        <v>900000</v>
      </c>
      <c r="G26" s="292"/>
    </row>
    <row r="27" spans="1:9" ht="58.5" customHeight="1">
      <c r="A27" s="279">
        <v>2</v>
      </c>
      <c r="B27" s="278" t="s">
        <v>253</v>
      </c>
      <c r="C27" s="129" t="s">
        <v>239</v>
      </c>
      <c r="D27" s="11">
        <v>2</v>
      </c>
      <c r="E27" s="273">
        <f>2*4000000</f>
        <v>8000000</v>
      </c>
      <c r="F27" s="273">
        <f>+D27*E27</f>
        <v>16000000</v>
      </c>
      <c r="G27" s="292"/>
    </row>
    <row r="28" spans="1:9" ht="49.5" customHeight="1">
      <c r="A28" s="279">
        <v>3</v>
      </c>
      <c r="B28" s="278" t="s">
        <v>238</v>
      </c>
      <c r="C28" s="129" t="s">
        <v>20</v>
      </c>
      <c r="D28" s="11">
        <v>50</v>
      </c>
      <c r="E28" s="273">
        <f>2*150000</f>
        <v>300000</v>
      </c>
      <c r="F28" s="273">
        <f>+D28*E28</f>
        <v>15000000</v>
      </c>
      <c r="G28" s="292" t="s">
        <v>241</v>
      </c>
    </row>
    <row r="29" spans="1:9" ht="37.5" customHeight="1">
      <c r="A29" s="279">
        <v>4</v>
      </c>
      <c r="B29" s="278" t="s">
        <v>252</v>
      </c>
      <c r="C29" s="129" t="s">
        <v>20</v>
      </c>
      <c r="D29" s="11">
        <v>50</v>
      </c>
      <c r="E29" s="273">
        <v>150000</v>
      </c>
      <c r="F29" s="273">
        <f>+D29*E29</f>
        <v>7500000</v>
      </c>
      <c r="G29" s="292"/>
    </row>
    <row r="30" spans="1:9" ht="35.25" customHeight="1">
      <c r="A30" s="18" t="s">
        <v>29</v>
      </c>
      <c r="B30" s="24" t="s">
        <v>16</v>
      </c>
      <c r="C30" s="20"/>
      <c r="D30" s="21"/>
      <c r="E30" s="284"/>
      <c r="F30" s="302">
        <f>+F31+F32+F33+F34+F35+F36</f>
        <v>19050000</v>
      </c>
      <c r="G30" s="292"/>
    </row>
    <row r="31" spans="1:9" ht="45.75" customHeight="1">
      <c r="A31" s="12">
        <v>1</v>
      </c>
      <c r="B31" s="15" t="s">
        <v>17</v>
      </c>
      <c r="C31" s="16" t="s">
        <v>20</v>
      </c>
      <c r="D31" s="11">
        <v>50</v>
      </c>
      <c r="E31" s="273">
        <v>50000</v>
      </c>
      <c r="F31" s="273">
        <f t="shared" ref="F31:F36" si="1">+D31*E31</f>
        <v>2500000</v>
      </c>
      <c r="G31" s="292"/>
    </row>
    <row r="32" spans="1:9" s="5" customFormat="1" ht="36" customHeight="1">
      <c r="A32" s="12">
        <v>2</v>
      </c>
      <c r="B32" s="15" t="s">
        <v>236</v>
      </c>
      <c r="C32" s="16" t="s">
        <v>20</v>
      </c>
      <c r="D32" s="11">
        <v>10</v>
      </c>
      <c r="E32" s="273">
        <f>200000*5</f>
        <v>1000000</v>
      </c>
      <c r="F32" s="273">
        <f t="shared" si="1"/>
        <v>10000000</v>
      </c>
      <c r="G32" s="292"/>
      <c r="H32" s="6"/>
      <c r="I32" s="4"/>
    </row>
    <row r="33" spans="1:9" s="5" customFormat="1" ht="36" customHeight="1">
      <c r="A33" s="12">
        <v>3</v>
      </c>
      <c r="B33" s="15" t="s">
        <v>21</v>
      </c>
      <c r="C33" s="16" t="s">
        <v>20</v>
      </c>
      <c r="D33" s="11">
        <v>3</v>
      </c>
      <c r="E33" s="290">
        <v>350000</v>
      </c>
      <c r="F33" s="273">
        <f t="shared" si="1"/>
        <v>1050000</v>
      </c>
      <c r="G33" s="289"/>
      <c r="H33" s="6"/>
      <c r="I33" s="4"/>
    </row>
    <row r="34" spans="1:9" s="5" customFormat="1" ht="36" customHeight="1">
      <c r="A34" s="12">
        <v>4</v>
      </c>
      <c r="B34" s="15" t="s">
        <v>251</v>
      </c>
      <c r="C34" s="16" t="s">
        <v>20</v>
      </c>
      <c r="D34" s="264">
        <v>5</v>
      </c>
      <c r="E34" s="290">
        <v>200000</v>
      </c>
      <c r="F34" s="274">
        <f t="shared" si="1"/>
        <v>1000000</v>
      </c>
      <c r="G34" s="291"/>
      <c r="H34" s="6"/>
      <c r="I34" s="4"/>
    </row>
    <row r="35" spans="1:9" s="5" customFormat="1" ht="36" customHeight="1">
      <c r="A35" s="12">
        <v>5</v>
      </c>
      <c r="B35" s="15" t="s">
        <v>233</v>
      </c>
      <c r="C35" s="16" t="s">
        <v>210</v>
      </c>
      <c r="D35" s="264">
        <v>2</v>
      </c>
      <c r="E35" s="290">
        <v>1000000</v>
      </c>
      <c r="F35" s="274">
        <f t="shared" si="1"/>
        <v>2000000</v>
      </c>
      <c r="G35" s="289"/>
      <c r="H35" s="6"/>
      <c r="I35" s="4"/>
    </row>
    <row r="36" spans="1:9" ht="24.75" customHeight="1">
      <c r="A36" s="12">
        <v>6</v>
      </c>
      <c r="B36" s="15" t="s">
        <v>232</v>
      </c>
      <c r="C36" s="16" t="s">
        <v>20</v>
      </c>
      <c r="D36" s="264">
        <v>50</v>
      </c>
      <c r="E36" s="290">
        <v>50000</v>
      </c>
      <c r="F36" s="274">
        <f t="shared" si="1"/>
        <v>2500000</v>
      </c>
      <c r="G36" s="289"/>
      <c r="H36" s="35"/>
    </row>
    <row r="37" spans="1:9" ht="28.5" customHeight="1">
      <c r="A37" s="269"/>
      <c r="B37" s="272"/>
      <c r="C37" s="270"/>
      <c r="D37" s="269"/>
      <c r="E37" s="269"/>
      <c r="F37" s="268"/>
      <c r="G37" s="267"/>
    </row>
    <row r="38" spans="1:9" ht="15.75">
      <c r="A38" s="269"/>
      <c r="B38" s="271"/>
      <c r="C38" s="270"/>
      <c r="D38" s="269"/>
      <c r="E38" s="269"/>
      <c r="F38" s="268"/>
      <c r="G38" s="267"/>
    </row>
    <row r="39" spans="1:9" ht="15.75">
      <c r="A39" s="269"/>
      <c r="B39" s="271"/>
      <c r="C39" s="270"/>
      <c r="D39" s="269"/>
      <c r="E39" s="269"/>
      <c r="F39" s="268"/>
      <c r="G39" s="267"/>
    </row>
    <row r="40" spans="1:9" ht="15.75">
      <c r="A40" s="269"/>
      <c r="B40" s="271"/>
      <c r="C40" s="270"/>
      <c r="D40" s="269"/>
      <c r="E40" s="269"/>
      <c r="F40" s="268"/>
      <c r="G40" s="267"/>
    </row>
    <row r="41" spans="1:9" ht="15.75">
      <c r="A41" s="269"/>
      <c r="B41" s="271"/>
      <c r="C41" s="270"/>
      <c r="D41" s="269"/>
      <c r="E41" s="269"/>
      <c r="F41" s="268"/>
      <c r="G41" s="267"/>
    </row>
    <row r="42" spans="1:9" ht="15.75">
      <c r="A42" s="269"/>
      <c r="B42" s="271"/>
      <c r="C42" s="270"/>
      <c r="D42" s="269"/>
      <c r="E42" s="269"/>
      <c r="F42" s="268"/>
      <c r="G42" s="267"/>
    </row>
    <row r="43" spans="1:9" ht="15.75">
      <c r="A43" s="269"/>
      <c r="B43" s="271"/>
      <c r="C43" s="270"/>
      <c r="D43" s="269"/>
      <c r="E43" s="269"/>
      <c r="F43" s="268"/>
      <c r="G43" s="267"/>
    </row>
    <row r="44" spans="1:9" ht="15.75">
      <c r="A44" s="269"/>
      <c r="B44" s="271"/>
      <c r="C44" s="270"/>
      <c r="D44" s="269"/>
      <c r="E44" s="269"/>
      <c r="F44" s="268"/>
      <c r="G44" s="267"/>
    </row>
    <row r="45" spans="1:9" ht="15.75">
      <c r="A45" s="269"/>
      <c r="B45" s="271"/>
      <c r="C45" s="270"/>
      <c r="D45" s="269"/>
      <c r="E45" s="269"/>
      <c r="F45" s="268"/>
      <c r="G45" s="267"/>
    </row>
    <row r="46" spans="1:9" ht="15.75">
      <c r="A46" s="269"/>
      <c r="B46" s="271"/>
      <c r="C46" s="270"/>
      <c r="D46" s="269"/>
      <c r="E46" s="269"/>
      <c r="F46" s="268"/>
      <c r="G46" s="267"/>
    </row>
    <row r="47" spans="1:9" ht="15.75">
      <c r="A47" s="269"/>
      <c r="B47" s="271"/>
      <c r="C47" s="270"/>
      <c r="D47" s="269"/>
      <c r="E47" s="269"/>
      <c r="F47" s="268"/>
      <c r="G47" s="267"/>
    </row>
    <row r="48" spans="1:9" ht="15.75">
      <c r="A48" s="269"/>
      <c r="B48" s="271"/>
      <c r="C48" s="270"/>
      <c r="D48" s="269"/>
      <c r="E48" s="269"/>
      <c r="F48" s="268"/>
      <c r="G48" s="267"/>
    </row>
    <row r="49" spans="1:7" ht="15.75">
      <c r="A49" s="269"/>
      <c r="B49" s="271"/>
      <c r="C49" s="270"/>
      <c r="D49" s="269"/>
      <c r="E49" s="269"/>
      <c r="F49" s="268"/>
      <c r="G49" s="267"/>
    </row>
    <row r="50" spans="1:7" ht="15.75">
      <c r="A50" s="269"/>
      <c r="B50" s="271"/>
      <c r="C50" s="270"/>
      <c r="D50" s="269"/>
      <c r="E50" s="269"/>
      <c r="F50" s="268"/>
      <c r="G50" s="267"/>
    </row>
    <row r="51" spans="1:7" ht="15.75">
      <c r="A51" s="269"/>
      <c r="B51" s="271"/>
      <c r="C51" s="270"/>
      <c r="D51" s="269"/>
      <c r="E51" s="269"/>
      <c r="F51" s="268"/>
      <c r="G51" s="267"/>
    </row>
    <row r="52" spans="1:7" ht="15.75">
      <c r="A52" s="269"/>
      <c r="B52" s="271"/>
      <c r="C52" s="270"/>
      <c r="D52" s="269"/>
      <c r="E52" s="269"/>
      <c r="F52" s="268"/>
      <c r="G52" s="267"/>
    </row>
    <row r="53" spans="1:7" ht="15.75">
      <c r="A53" s="269"/>
      <c r="B53" s="271"/>
      <c r="C53" s="270"/>
      <c r="D53" s="269"/>
      <c r="E53" s="269"/>
      <c r="F53" s="268"/>
      <c r="G53" s="267"/>
    </row>
    <row r="54" spans="1:7" ht="15.75">
      <c r="A54" s="269"/>
      <c r="B54" s="271"/>
      <c r="C54" s="270"/>
      <c r="D54" s="269"/>
      <c r="E54" s="269"/>
      <c r="F54" s="268"/>
      <c r="G54" s="267"/>
    </row>
    <row r="55" spans="1:7" ht="15.75">
      <c r="A55" s="269"/>
      <c r="B55" s="271"/>
      <c r="C55" s="270"/>
      <c r="D55" s="269"/>
      <c r="E55" s="269"/>
      <c r="F55" s="268"/>
      <c r="G55" s="267"/>
    </row>
    <row r="56" spans="1:7" ht="15.75">
      <c r="A56" s="269"/>
      <c r="B56" s="271"/>
      <c r="C56" s="270"/>
      <c r="D56" s="269"/>
      <c r="E56" s="269"/>
      <c r="F56" s="268"/>
      <c r="G56" s="267"/>
    </row>
    <row r="57" spans="1:7" ht="15.75">
      <c r="A57" s="269"/>
      <c r="B57" s="271"/>
      <c r="C57" s="270"/>
      <c r="D57" s="269"/>
      <c r="E57" s="269"/>
      <c r="F57" s="268"/>
      <c r="G57" s="267"/>
    </row>
    <row r="58" spans="1:7" ht="15.75">
      <c r="A58" s="269"/>
      <c r="B58" s="271"/>
      <c r="C58" s="270"/>
      <c r="D58" s="269"/>
      <c r="E58" s="269"/>
      <c r="F58" s="268"/>
      <c r="G58" s="267"/>
    </row>
    <row r="59" spans="1:7" ht="15.75">
      <c r="A59" s="269"/>
      <c r="B59" s="271"/>
      <c r="C59" s="270"/>
      <c r="D59" s="269"/>
      <c r="E59" s="269"/>
      <c r="F59" s="268"/>
      <c r="G59" s="267"/>
    </row>
    <row r="60" spans="1:7" ht="15.75">
      <c r="A60" s="269"/>
      <c r="B60" s="271"/>
      <c r="C60" s="270"/>
      <c r="D60" s="269"/>
      <c r="E60" s="269"/>
      <c r="F60" s="268"/>
      <c r="G60" s="267"/>
    </row>
    <row r="61" spans="1:7" ht="15.75">
      <c r="A61" s="269"/>
      <c r="B61" s="271"/>
      <c r="C61" s="270"/>
      <c r="D61" s="269"/>
      <c r="E61" s="269"/>
      <c r="F61" s="268"/>
      <c r="G61" s="267"/>
    </row>
    <row r="62" spans="1:7" ht="15.75">
      <c r="A62" s="269"/>
      <c r="B62" s="271"/>
      <c r="C62" s="270"/>
      <c r="D62" s="269"/>
      <c r="E62" s="269"/>
      <c r="F62" s="268"/>
      <c r="G62" s="267"/>
    </row>
    <row r="63" spans="1:7" ht="15.75">
      <c r="A63" s="269"/>
      <c r="B63" s="271"/>
      <c r="C63" s="270"/>
      <c r="D63" s="269"/>
      <c r="E63" s="269"/>
      <c r="F63" s="268"/>
      <c r="G63" s="267"/>
    </row>
    <row r="64" spans="1:7" ht="15.75">
      <c r="A64" s="269"/>
      <c r="B64" s="271"/>
      <c r="C64" s="270"/>
      <c r="D64" s="269"/>
      <c r="E64" s="269"/>
      <c r="F64" s="268"/>
      <c r="G64" s="267"/>
    </row>
    <row r="65" spans="1:7" ht="15.75">
      <c r="A65" s="269"/>
      <c r="B65" s="271"/>
      <c r="C65" s="270"/>
      <c r="D65" s="269"/>
      <c r="E65" s="269"/>
      <c r="F65" s="268"/>
      <c r="G65" s="267"/>
    </row>
    <row r="66" spans="1:7" ht="15.75">
      <c r="A66" s="269"/>
      <c r="B66" s="271"/>
      <c r="C66" s="270"/>
      <c r="D66" s="269"/>
      <c r="E66" s="269"/>
      <c r="F66" s="268"/>
      <c r="G66" s="267"/>
    </row>
    <row r="67" spans="1:7" ht="15.75">
      <c r="A67" s="269"/>
      <c r="B67" s="271"/>
      <c r="C67" s="270"/>
      <c r="D67" s="269"/>
      <c r="E67" s="269"/>
      <c r="F67" s="268"/>
      <c r="G67" s="267"/>
    </row>
    <row r="68" spans="1:7" ht="15.75">
      <c r="A68" s="269"/>
      <c r="B68" s="271"/>
      <c r="C68" s="270"/>
      <c r="D68" s="269"/>
      <c r="E68" s="269"/>
      <c r="F68" s="268"/>
      <c r="G68" s="267"/>
    </row>
    <row r="69" spans="1:7" ht="15.75">
      <c r="A69" s="269"/>
      <c r="B69" s="271"/>
      <c r="C69" s="270"/>
      <c r="D69" s="269"/>
      <c r="E69" s="269"/>
      <c r="F69" s="268"/>
      <c r="G69" s="267"/>
    </row>
    <row r="70" spans="1:7" ht="15.75">
      <c r="A70" s="269"/>
      <c r="B70" s="271"/>
      <c r="C70" s="270"/>
      <c r="D70" s="269"/>
      <c r="E70" s="269"/>
      <c r="F70" s="268"/>
      <c r="G70" s="267"/>
    </row>
    <row r="71" spans="1:7" ht="15.75">
      <c r="A71" s="269"/>
      <c r="B71" s="271"/>
      <c r="C71" s="270"/>
      <c r="D71" s="269"/>
      <c r="E71" s="269"/>
      <c r="F71" s="268"/>
      <c r="G71" s="267"/>
    </row>
    <row r="72" spans="1:7" ht="15.75">
      <c r="A72" s="269"/>
      <c r="B72" s="271"/>
      <c r="C72" s="270"/>
      <c r="D72" s="269"/>
      <c r="E72" s="269"/>
      <c r="F72" s="268"/>
      <c r="G72" s="267"/>
    </row>
    <row r="73" spans="1:7" ht="15.75">
      <c r="A73" s="269"/>
      <c r="B73" s="271"/>
      <c r="C73" s="270"/>
      <c r="D73" s="269"/>
      <c r="E73" s="269"/>
      <c r="F73" s="268"/>
      <c r="G73" s="267"/>
    </row>
    <row r="74" spans="1:7" ht="15.75">
      <c r="A74" s="269"/>
      <c r="B74" s="271"/>
      <c r="C74" s="270"/>
      <c r="D74" s="269"/>
      <c r="E74" s="269"/>
      <c r="F74" s="268"/>
      <c r="G74" s="267"/>
    </row>
    <row r="75" spans="1:7" ht="15.75">
      <c r="A75" s="269"/>
      <c r="B75" s="271"/>
      <c r="C75" s="270"/>
      <c r="D75" s="269"/>
      <c r="E75" s="269"/>
      <c r="F75" s="268"/>
      <c r="G75" s="267"/>
    </row>
    <row r="76" spans="1:7" ht="15.75">
      <c r="A76" s="269"/>
      <c r="B76" s="271"/>
      <c r="C76" s="270"/>
      <c r="D76" s="269"/>
      <c r="E76" s="269"/>
      <c r="F76" s="268"/>
      <c r="G76" s="267"/>
    </row>
    <row r="77" spans="1:7" ht="15.75">
      <c r="A77" s="269"/>
      <c r="B77" s="271"/>
      <c r="C77" s="270"/>
      <c r="D77" s="269"/>
      <c r="E77" s="269"/>
      <c r="F77" s="268"/>
      <c r="G77" s="267"/>
    </row>
    <row r="78" spans="1:7" ht="15.75">
      <c r="A78" s="269"/>
      <c r="B78" s="271"/>
      <c r="C78" s="270"/>
      <c r="D78" s="269"/>
      <c r="E78" s="269"/>
      <c r="F78" s="268"/>
      <c r="G78" s="267"/>
    </row>
    <row r="79" spans="1:7" ht="15.75">
      <c r="A79" s="269"/>
      <c r="B79" s="271"/>
      <c r="C79" s="270"/>
      <c r="D79" s="269"/>
      <c r="E79" s="269"/>
      <c r="F79" s="268"/>
      <c r="G79" s="267"/>
    </row>
    <row r="80" spans="1:7" ht="15.75">
      <c r="A80" s="269"/>
      <c r="B80" s="271"/>
      <c r="C80" s="270"/>
      <c r="D80" s="269"/>
      <c r="E80" s="269"/>
      <c r="F80" s="268"/>
      <c r="G80" s="267"/>
    </row>
    <row r="81" spans="1:7" ht="15.75">
      <c r="A81" s="269"/>
      <c r="B81" s="271"/>
      <c r="C81" s="270"/>
      <c r="D81" s="269"/>
      <c r="E81" s="269"/>
      <c r="F81" s="268"/>
      <c r="G81" s="267"/>
    </row>
    <row r="82" spans="1:7" ht="15.75">
      <c r="A82" s="269"/>
      <c r="B82" s="271"/>
      <c r="C82" s="270"/>
      <c r="D82" s="269"/>
      <c r="E82" s="269"/>
      <c r="F82" s="268"/>
      <c r="G82" s="267"/>
    </row>
    <row r="83" spans="1:7" ht="15.75">
      <c r="A83" s="269"/>
      <c r="B83" s="271"/>
      <c r="C83" s="270"/>
      <c r="D83" s="269"/>
      <c r="E83" s="269"/>
      <c r="F83" s="268"/>
      <c r="G83" s="267"/>
    </row>
    <row r="84" spans="1:7" ht="15.75">
      <c r="A84" s="269"/>
      <c r="B84" s="271"/>
      <c r="C84" s="270"/>
      <c r="D84" s="269"/>
      <c r="E84" s="269"/>
      <c r="F84" s="268"/>
      <c r="G84" s="267"/>
    </row>
    <row r="85" spans="1:7" ht="15.75">
      <c r="A85" s="269"/>
      <c r="B85" s="271"/>
      <c r="C85" s="270"/>
      <c r="D85" s="269"/>
      <c r="E85" s="269"/>
      <c r="F85" s="268"/>
      <c r="G85" s="267"/>
    </row>
    <row r="86" spans="1:7" ht="15.75">
      <c r="A86" s="269"/>
      <c r="B86" s="271"/>
      <c r="C86" s="270"/>
      <c r="D86" s="269"/>
      <c r="E86" s="269"/>
      <c r="F86" s="268"/>
      <c r="G86" s="267"/>
    </row>
    <row r="87" spans="1:7" ht="15.75">
      <c r="A87" s="269"/>
      <c r="B87" s="271"/>
      <c r="C87" s="270"/>
      <c r="D87" s="269"/>
      <c r="E87" s="269"/>
      <c r="F87" s="268"/>
      <c r="G87" s="267"/>
    </row>
    <row r="88" spans="1:7" ht="15.75">
      <c r="A88" s="269"/>
      <c r="B88" s="271"/>
      <c r="C88" s="270"/>
      <c r="D88" s="269"/>
      <c r="E88" s="269"/>
      <c r="F88" s="268"/>
      <c r="G88" s="267"/>
    </row>
    <row r="89" spans="1:7" ht="15.75">
      <c r="A89" s="269"/>
      <c r="B89" s="271"/>
      <c r="C89" s="270"/>
      <c r="D89" s="269"/>
      <c r="E89" s="269"/>
      <c r="F89" s="268"/>
      <c r="G89" s="267"/>
    </row>
    <row r="90" spans="1:7" ht="15.75">
      <c r="A90" s="269"/>
      <c r="B90" s="271"/>
      <c r="C90" s="270"/>
      <c r="D90" s="269"/>
      <c r="E90" s="269"/>
      <c r="F90" s="268"/>
      <c r="G90" s="267"/>
    </row>
    <row r="91" spans="1:7" ht="15.75">
      <c r="A91" s="269"/>
      <c r="B91" s="271"/>
      <c r="C91" s="270"/>
      <c r="D91" s="269"/>
      <c r="E91" s="269"/>
      <c r="F91" s="268"/>
      <c r="G91" s="267"/>
    </row>
    <row r="92" spans="1:7" ht="15.75">
      <c r="A92" s="269"/>
      <c r="B92" s="271"/>
      <c r="C92" s="270"/>
      <c r="D92" s="269"/>
      <c r="E92" s="269"/>
      <c r="F92" s="268"/>
      <c r="G92" s="267"/>
    </row>
  </sheetData>
  <mergeCells count="16">
    <mergeCell ref="G12:G22"/>
    <mergeCell ref="G8:G10"/>
    <mergeCell ref="E9:E10"/>
    <mergeCell ref="F9:F10"/>
    <mergeCell ref="A1:G1"/>
    <mergeCell ref="A2:G2"/>
    <mergeCell ref="A8:A10"/>
    <mergeCell ref="B8:B10"/>
    <mergeCell ref="C8:C10"/>
    <mergeCell ref="D8:D10"/>
    <mergeCell ref="E8:F8"/>
    <mergeCell ref="C3:G3"/>
    <mergeCell ref="C4:G4"/>
    <mergeCell ref="C5:G5"/>
    <mergeCell ref="C6:G6"/>
    <mergeCell ref="B7:E7"/>
  </mergeCells>
  <printOptions horizontalCentered="1"/>
  <pageMargins left="0.51181102362204722" right="0.31496062992125984" top="0.35433070866141736" bottom="0.35433070866141736" header="0.31496062992125984" footer="0.31496062992125984"/>
  <pageSetup paperSize="9" scale="86" fitToHeight="0" orientation="portrait" verticalDpi="0" r:id="rId1"/>
  <headerFoot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opLeftCell="A4" workbookViewId="0">
      <selection activeCell="B21" sqref="B21"/>
    </sheetView>
  </sheetViews>
  <sheetFormatPr defaultColWidth="8" defaultRowHeight="15"/>
  <cols>
    <col min="1" max="1" width="5.25" style="1" customWidth="1"/>
    <col min="2" max="2" width="39.75" style="1" customWidth="1"/>
    <col min="3" max="3" width="8" style="28" customWidth="1"/>
    <col min="4" max="4" width="6.625" style="1" customWidth="1"/>
    <col min="5" max="5" width="10.375" style="1" customWidth="1"/>
    <col min="6" max="6" width="13.5" style="1" customWidth="1"/>
    <col min="7" max="7" width="16.25" style="2" customWidth="1"/>
    <col min="8" max="16384" width="8" style="1"/>
  </cols>
  <sheetData>
    <row r="1" spans="1:7" ht="15" customHeight="1">
      <c r="A1" s="457" t="s">
        <v>131</v>
      </c>
      <c r="B1" s="457"/>
      <c r="C1" s="457"/>
      <c r="D1" s="457"/>
      <c r="E1" s="457"/>
      <c r="F1" s="457"/>
      <c r="G1" s="457"/>
    </row>
    <row r="2" spans="1:7" ht="37.5" customHeight="1">
      <c r="A2" s="458" t="s">
        <v>277</v>
      </c>
      <c r="B2" s="458"/>
      <c r="C2" s="458"/>
      <c r="D2" s="458"/>
      <c r="E2" s="458"/>
      <c r="F2" s="458"/>
      <c r="G2" s="458"/>
    </row>
    <row r="3" spans="1:7" ht="15" customHeight="1">
      <c r="A3" s="148"/>
      <c r="B3" s="149" t="s">
        <v>113</v>
      </c>
      <c r="C3" s="459" t="s">
        <v>99</v>
      </c>
      <c r="D3" s="459"/>
      <c r="E3" s="459"/>
      <c r="F3" s="459"/>
      <c r="G3" s="459"/>
    </row>
    <row r="4" spans="1:7" ht="15" customHeight="1">
      <c r="A4" s="148"/>
      <c r="B4" s="149" t="s">
        <v>114</v>
      </c>
      <c r="C4" s="456" t="s">
        <v>280</v>
      </c>
      <c r="D4" s="456"/>
      <c r="E4" s="456"/>
      <c r="F4" s="456"/>
      <c r="G4" s="456"/>
    </row>
    <row r="5" spans="1:7" ht="15" customHeight="1">
      <c r="A5" s="148"/>
      <c r="B5" s="149" t="s">
        <v>115</v>
      </c>
      <c r="C5" s="456" t="s">
        <v>281</v>
      </c>
      <c r="D5" s="456"/>
      <c r="E5" s="456"/>
      <c r="F5" s="456"/>
      <c r="G5" s="456"/>
    </row>
    <row r="6" spans="1:7" ht="15" customHeight="1">
      <c r="A6" s="148"/>
      <c r="B6" s="149" t="s">
        <v>116</v>
      </c>
      <c r="C6" s="456" t="s">
        <v>40</v>
      </c>
      <c r="D6" s="456"/>
      <c r="E6" s="456"/>
      <c r="F6" s="456"/>
      <c r="G6" s="456"/>
    </row>
    <row r="7" spans="1:7" ht="24" customHeight="1">
      <c r="A7" s="3"/>
      <c r="B7" s="461"/>
      <c r="C7" s="461"/>
      <c r="D7" s="461"/>
      <c r="E7" s="461"/>
      <c r="F7" s="427" t="s">
        <v>70</v>
      </c>
      <c r="G7" s="303"/>
    </row>
    <row r="8" spans="1:7" ht="23.25" customHeight="1">
      <c r="A8" s="472" t="s">
        <v>0</v>
      </c>
      <c r="B8" s="472" t="s">
        <v>12</v>
      </c>
      <c r="C8" s="472" t="s">
        <v>9</v>
      </c>
      <c r="D8" s="472" t="s">
        <v>7</v>
      </c>
      <c r="E8" s="481" t="s">
        <v>250</v>
      </c>
      <c r="F8" s="482"/>
      <c r="G8" s="472" t="s">
        <v>3</v>
      </c>
    </row>
    <row r="9" spans="1:7" ht="26.25" customHeight="1">
      <c r="A9" s="474"/>
      <c r="B9" s="474"/>
      <c r="C9" s="474"/>
      <c r="D9" s="474"/>
      <c r="E9" s="472" t="s">
        <v>5</v>
      </c>
      <c r="F9" s="472" t="s">
        <v>4</v>
      </c>
      <c r="G9" s="474"/>
    </row>
    <row r="10" spans="1:7" ht="12.75" customHeight="1">
      <c r="A10" s="473"/>
      <c r="B10" s="473"/>
      <c r="C10" s="473"/>
      <c r="D10" s="473"/>
      <c r="E10" s="473"/>
      <c r="F10" s="473"/>
      <c r="G10" s="473"/>
    </row>
    <row r="11" spans="1:7" ht="28.5" customHeight="1">
      <c r="A11" s="327"/>
      <c r="B11" s="327" t="s">
        <v>47</v>
      </c>
      <c r="C11" s="328"/>
      <c r="D11" s="327"/>
      <c r="E11" s="327"/>
      <c r="F11" s="425">
        <f>+F12+F20+F24+F29</f>
        <v>65400000</v>
      </c>
      <c r="G11" s="428"/>
    </row>
    <row r="12" spans="1:7" ht="25.5" customHeight="1">
      <c r="A12" s="18" t="s">
        <v>1</v>
      </c>
      <c r="B12" s="19" t="s">
        <v>30</v>
      </c>
      <c r="C12" s="20"/>
      <c r="D12" s="21"/>
      <c r="E12" s="284"/>
      <c r="F12" s="302">
        <f>+F13+F17+F18+F19</f>
        <v>17250000</v>
      </c>
      <c r="G12" s="487"/>
    </row>
    <row r="13" spans="1:7" ht="27" customHeight="1">
      <c r="A13" s="12">
        <v>1</v>
      </c>
      <c r="B13" s="13" t="s">
        <v>58</v>
      </c>
      <c r="C13" s="10" t="s">
        <v>10</v>
      </c>
      <c r="D13" s="11"/>
      <c r="E13" s="273"/>
      <c r="F13" s="273">
        <f>+F14+F15+F16</f>
        <v>13200000</v>
      </c>
      <c r="G13" s="488"/>
    </row>
    <row r="14" spans="1:7" ht="45.75" customHeight="1">
      <c r="A14" s="288"/>
      <c r="B14" s="287" t="s">
        <v>270</v>
      </c>
      <c r="C14" s="10" t="s">
        <v>10</v>
      </c>
      <c r="D14" s="11">
        <v>2</v>
      </c>
      <c r="E14" s="273">
        <v>1200000</v>
      </c>
      <c r="F14" s="273">
        <f t="shared" ref="F14:F19" si="0">+D14*E14</f>
        <v>2400000</v>
      </c>
      <c r="G14" s="488"/>
    </row>
    <row r="15" spans="1:7" ht="42" customHeight="1">
      <c r="A15" s="288"/>
      <c r="B15" s="287" t="s">
        <v>269</v>
      </c>
      <c r="C15" s="10" t="s">
        <v>10</v>
      </c>
      <c r="D15" s="11">
        <v>6</v>
      </c>
      <c r="E15" s="273">
        <v>1600000</v>
      </c>
      <c r="F15" s="273">
        <f t="shared" si="0"/>
        <v>9600000</v>
      </c>
      <c r="G15" s="488"/>
    </row>
    <row r="16" spans="1:7" ht="63" customHeight="1">
      <c r="A16" s="288"/>
      <c r="B16" s="287" t="s">
        <v>248</v>
      </c>
      <c r="C16" s="10" t="s">
        <v>10</v>
      </c>
      <c r="D16" s="11">
        <v>1</v>
      </c>
      <c r="E16" s="273">
        <v>1200000</v>
      </c>
      <c r="F16" s="273">
        <f t="shared" si="0"/>
        <v>1200000</v>
      </c>
      <c r="G16" s="488"/>
    </row>
    <row r="17" spans="1:7" ht="57.75" customHeight="1">
      <c r="A17" s="12">
        <v>2</v>
      </c>
      <c r="B17" s="13" t="s">
        <v>268</v>
      </c>
      <c r="C17" s="10" t="s">
        <v>11</v>
      </c>
      <c r="D17" s="295">
        <v>6</v>
      </c>
      <c r="E17" s="297">
        <v>200000</v>
      </c>
      <c r="F17" s="273">
        <f t="shared" si="0"/>
        <v>1200000</v>
      </c>
      <c r="G17" s="488"/>
    </row>
    <row r="18" spans="1:7" ht="49.5" customHeight="1">
      <c r="A18" s="12">
        <v>3</v>
      </c>
      <c r="B18" s="13" t="s">
        <v>25</v>
      </c>
      <c r="C18" s="10" t="s">
        <v>11</v>
      </c>
      <c r="D18" s="295">
        <v>3</v>
      </c>
      <c r="E18" s="297">
        <v>600000</v>
      </c>
      <c r="F18" s="273">
        <f t="shared" si="0"/>
        <v>1800000</v>
      </c>
      <c r="G18" s="488"/>
    </row>
    <row r="19" spans="1:7" ht="27.75" customHeight="1">
      <c r="A19" s="12">
        <v>4</v>
      </c>
      <c r="B19" s="13" t="s">
        <v>26</v>
      </c>
      <c r="C19" s="10" t="s">
        <v>11</v>
      </c>
      <c r="D19" s="295">
        <v>3</v>
      </c>
      <c r="E19" s="297">
        <v>350000</v>
      </c>
      <c r="F19" s="273">
        <f t="shared" si="0"/>
        <v>1050000</v>
      </c>
      <c r="G19" s="488"/>
    </row>
    <row r="20" spans="1:7" ht="63.75" customHeight="1">
      <c r="A20" s="18" t="s">
        <v>2</v>
      </c>
      <c r="B20" s="19" t="s">
        <v>13</v>
      </c>
      <c r="C20" s="20"/>
      <c r="D20" s="21"/>
      <c r="E20" s="284"/>
      <c r="F20" s="302">
        <f>+F21+F22+F23</f>
        <v>13300000</v>
      </c>
      <c r="G20" s="488"/>
    </row>
    <row r="21" spans="1:7" ht="55.5" customHeight="1">
      <c r="A21" s="12">
        <v>1</v>
      </c>
      <c r="B21" s="13" t="s">
        <v>267</v>
      </c>
      <c r="C21" s="10" t="s">
        <v>11</v>
      </c>
      <c r="D21" s="11">
        <v>10</v>
      </c>
      <c r="E21" s="273">
        <f>3000*60</f>
        <v>180000</v>
      </c>
      <c r="F21" s="273">
        <f>+D21*E21</f>
        <v>1800000</v>
      </c>
      <c r="G21" s="488"/>
    </row>
    <row r="22" spans="1:7" ht="50.25" customHeight="1">
      <c r="A22" s="12">
        <v>2</v>
      </c>
      <c r="B22" s="13" t="s">
        <v>266</v>
      </c>
      <c r="C22" s="10" t="s">
        <v>20</v>
      </c>
      <c r="D22" s="11">
        <v>61</v>
      </c>
      <c r="E22" s="273">
        <f>10*10000</f>
        <v>100000</v>
      </c>
      <c r="F22" s="273">
        <f>+D22*E22</f>
        <v>6100000</v>
      </c>
      <c r="G22" s="488"/>
    </row>
    <row r="23" spans="1:7" ht="38.25" customHeight="1">
      <c r="A23" s="12">
        <v>3</v>
      </c>
      <c r="B23" s="13" t="s">
        <v>15</v>
      </c>
      <c r="C23" s="10" t="s">
        <v>245</v>
      </c>
      <c r="D23" s="11">
        <v>60</v>
      </c>
      <c r="E23" s="273">
        <v>90000</v>
      </c>
      <c r="F23" s="273">
        <f>+D23*E23</f>
        <v>5400000</v>
      </c>
      <c r="G23" s="292"/>
    </row>
    <row r="24" spans="1:7" ht="34.5" customHeight="1">
      <c r="A24" s="286" t="s">
        <v>8</v>
      </c>
      <c r="B24" s="285" t="s">
        <v>244</v>
      </c>
      <c r="C24" s="20"/>
      <c r="D24" s="21"/>
      <c r="E24" s="284"/>
      <c r="F24" s="302">
        <f>F25</f>
        <v>17450000</v>
      </c>
      <c r="G24" s="292"/>
    </row>
    <row r="25" spans="1:7" ht="59.25" customHeight="1">
      <c r="A25" s="283"/>
      <c r="B25" s="282" t="s">
        <v>243</v>
      </c>
      <c r="C25" s="281"/>
      <c r="D25" s="280"/>
      <c r="E25" s="294"/>
      <c r="F25" s="294">
        <f>F26+F27+F28</f>
        <v>17450000</v>
      </c>
      <c r="G25" s="292" t="s">
        <v>241</v>
      </c>
    </row>
    <row r="26" spans="1:7" ht="60.75" customHeight="1">
      <c r="A26" s="279">
        <v>1</v>
      </c>
      <c r="B26" s="278" t="s">
        <v>265</v>
      </c>
      <c r="C26" s="129" t="s">
        <v>20</v>
      </c>
      <c r="D26" s="11">
        <v>3</v>
      </c>
      <c r="E26" s="273">
        <v>150000</v>
      </c>
      <c r="F26" s="273">
        <f>+D26*E26</f>
        <v>450000</v>
      </c>
      <c r="G26" s="292"/>
    </row>
    <row r="27" spans="1:7" ht="49.5" customHeight="1">
      <c r="A27" s="279">
        <v>2</v>
      </c>
      <c r="B27" s="278" t="s">
        <v>264</v>
      </c>
      <c r="C27" s="129" t="s">
        <v>239</v>
      </c>
      <c r="D27" s="11">
        <v>2</v>
      </c>
      <c r="E27" s="273">
        <v>4000000</v>
      </c>
      <c r="F27" s="273">
        <f>+D27*E27</f>
        <v>8000000</v>
      </c>
      <c r="G27" s="292"/>
    </row>
    <row r="28" spans="1:7" ht="43.5" customHeight="1">
      <c r="A28" s="279">
        <v>3</v>
      </c>
      <c r="B28" s="278" t="s">
        <v>263</v>
      </c>
      <c r="C28" s="129" t="s">
        <v>20</v>
      </c>
      <c r="D28" s="11">
        <v>60</v>
      </c>
      <c r="E28" s="273">
        <v>150000</v>
      </c>
      <c r="F28" s="273">
        <f>+D28*E28</f>
        <v>9000000</v>
      </c>
      <c r="G28" s="292"/>
    </row>
    <row r="29" spans="1:7" ht="45.75" customHeight="1">
      <c r="A29" s="18" t="s">
        <v>29</v>
      </c>
      <c r="B29" s="24" t="s">
        <v>16</v>
      </c>
      <c r="C29" s="20"/>
      <c r="D29" s="21"/>
      <c r="E29" s="284"/>
      <c r="F29" s="302">
        <f>+F30+F31+F32+F33+F34</f>
        <v>17400000</v>
      </c>
      <c r="G29" s="292"/>
    </row>
    <row r="30" spans="1:7" ht="35.25" customHeight="1">
      <c r="A30" s="12">
        <v>1</v>
      </c>
      <c r="B30" s="15" t="s">
        <v>262</v>
      </c>
      <c r="C30" s="16" t="s">
        <v>20</v>
      </c>
      <c r="D30" s="11">
        <v>60</v>
      </c>
      <c r="E30" s="273">
        <v>20000</v>
      </c>
      <c r="F30" s="273">
        <f>+D30*E30</f>
        <v>1200000</v>
      </c>
      <c r="G30" s="292"/>
    </row>
    <row r="31" spans="1:7" ht="43.5" customHeight="1">
      <c r="A31" s="12">
        <v>2</v>
      </c>
      <c r="B31" s="15" t="s">
        <v>236</v>
      </c>
      <c r="C31" s="16" t="s">
        <v>20</v>
      </c>
      <c r="D31" s="11">
        <v>10</v>
      </c>
      <c r="E31" s="273">
        <f>200000*5</f>
        <v>1000000</v>
      </c>
      <c r="F31" s="273">
        <f>+D31*E31</f>
        <v>10000000</v>
      </c>
      <c r="G31" s="292"/>
    </row>
    <row r="32" spans="1:7" ht="35.25" customHeight="1">
      <c r="A32" s="12">
        <v>3</v>
      </c>
      <c r="B32" s="15" t="s">
        <v>251</v>
      </c>
      <c r="C32" s="16" t="s">
        <v>20</v>
      </c>
      <c r="D32" s="264">
        <v>6</v>
      </c>
      <c r="E32" s="274">
        <v>200000</v>
      </c>
      <c r="F32" s="274">
        <f>+D32*E32</f>
        <v>1200000</v>
      </c>
      <c r="G32" s="291"/>
    </row>
    <row r="33" spans="1:7" ht="24" customHeight="1">
      <c r="A33" s="12">
        <v>4</v>
      </c>
      <c r="B33" s="15" t="s">
        <v>233</v>
      </c>
      <c r="C33" s="16" t="s">
        <v>210</v>
      </c>
      <c r="D33" s="264">
        <v>2</v>
      </c>
      <c r="E33" s="274">
        <v>1000000</v>
      </c>
      <c r="F33" s="274">
        <f>+D33*E33</f>
        <v>2000000</v>
      </c>
      <c r="G33" s="275"/>
    </row>
    <row r="34" spans="1:7" ht="31.5" customHeight="1">
      <c r="A34" s="12">
        <v>5</v>
      </c>
      <c r="B34" s="15" t="s">
        <v>232</v>
      </c>
      <c r="C34" s="16" t="s">
        <v>20</v>
      </c>
      <c r="D34" s="264">
        <v>60</v>
      </c>
      <c r="E34" s="274">
        <v>50000</v>
      </c>
      <c r="F34" s="274">
        <f>+D34*E34</f>
        <v>3000000</v>
      </c>
      <c r="G34" s="275"/>
    </row>
    <row r="35" spans="1:7" ht="27.75" customHeight="1">
      <c r="A35" s="269"/>
      <c r="B35" s="272"/>
      <c r="C35" s="270"/>
      <c r="D35" s="269"/>
      <c r="E35" s="269"/>
      <c r="F35" s="268"/>
      <c r="G35" s="267"/>
    </row>
    <row r="36" spans="1:7" ht="15.75">
      <c r="A36" s="269"/>
      <c r="B36" s="271"/>
      <c r="C36" s="270"/>
      <c r="D36" s="269"/>
      <c r="E36" s="269"/>
      <c r="F36" s="268"/>
      <c r="G36" s="267"/>
    </row>
    <row r="37" spans="1:7" ht="15.75">
      <c r="A37" s="269"/>
      <c r="B37" s="271"/>
      <c r="C37" s="270"/>
      <c r="D37" s="269"/>
      <c r="E37" s="269"/>
      <c r="F37" s="268"/>
      <c r="G37" s="267"/>
    </row>
    <row r="38" spans="1:7" ht="15.75">
      <c r="A38" s="269"/>
      <c r="B38" s="271"/>
      <c r="C38" s="270"/>
      <c r="D38" s="269"/>
      <c r="E38" s="269"/>
      <c r="F38" s="268"/>
      <c r="G38" s="267"/>
    </row>
    <row r="39" spans="1:7" ht="15.75">
      <c r="A39" s="269"/>
      <c r="B39" s="271"/>
      <c r="C39" s="270"/>
      <c r="D39" s="269"/>
      <c r="E39" s="269"/>
      <c r="F39" s="268"/>
      <c r="G39" s="267"/>
    </row>
    <row r="40" spans="1:7" ht="15.75">
      <c r="A40" s="269"/>
      <c r="B40" s="271"/>
      <c r="C40" s="270"/>
      <c r="D40" s="269"/>
      <c r="E40" s="269"/>
      <c r="F40" s="268"/>
      <c r="G40" s="267"/>
    </row>
    <row r="41" spans="1:7" ht="15.75">
      <c r="A41" s="269"/>
      <c r="B41" s="271"/>
      <c r="C41" s="270"/>
      <c r="D41" s="269"/>
      <c r="E41" s="269"/>
      <c r="F41" s="268"/>
      <c r="G41" s="267"/>
    </row>
    <row r="42" spans="1:7" ht="15.75">
      <c r="A42" s="269"/>
      <c r="B42" s="271"/>
      <c r="C42" s="270"/>
      <c r="D42" s="269"/>
      <c r="E42" s="269"/>
      <c r="F42" s="268"/>
      <c r="G42" s="267"/>
    </row>
    <row r="43" spans="1:7" ht="15.75">
      <c r="A43" s="269"/>
      <c r="B43" s="271"/>
      <c r="C43" s="270"/>
      <c r="D43" s="269"/>
      <c r="E43" s="269"/>
      <c r="F43" s="268"/>
      <c r="G43" s="267"/>
    </row>
    <row r="44" spans="1:7" ht="15.75">
      <c r="A44" s="269"/>
      <c r="B44" s="271"/>
      <c r="C44" s="270"/>
      <c r="D44" s="269"/>
      <c r="E44" s="269"/>
      <c r="F44" s="268"/>
      <c r="G44" s="267"/>
    </row>
    <row r="45" spans="1:7" ht="15.75">
      <c r="A45" s="269"/>
      <c r="B45" s="271"/>
      <c r="C45" s="270"/>
      <c r="D45" s="269"/>
      <c r="E45" s="269"/>
      <c r="F45" s="268"/>
      <c r="G45" s="267"/>
    </row>
    <row r="46" spans="1:7" ht="15.75">
      <c r="A46" s="269"/>
      <c r="B46" s="271"/>
      <c r="C46" s="270"/>
      <c r="D46" s="269"/>
      <c r="E46" s="269"/>
      <c r="F46" s="268"/>
      <c r="G46" s="267"/>
    </row>
    <row r="47" spans="1:7" ht="15.75">
      <c r="A47" s="269"/>
      <c r="B47" s="271"/>
      <c r="C47" s="270"/>
      <c r="D47" s="269"/>
      <c r="E47" s="269"/>
      <c r="F47" s="268"/>
      <c r="G47" s="267"/>
    </row>
    <row r="48" spans="1:7" ht="15.75">
      <c r="A48" s="269"/>
      <c r="B48" s="271"/>
      <c r="C48" s="270"/>
      <c r="D48" s="269"/>
      <c r="E48" s="269"/>
      <c r="F48" s="268"/>
      <c r="G48" s="267"/>
    </row>
    <row r="49" spans="1:7" ht="15.75">
      <c r="A49" s="269"/>
      <c r="B49" s="271"/>
      <c r="C49" s="270"/>
      <c r="D49" s="269"/>
      <c r="E49" s="269"/>
      <c r="F49" s="268"/>
      <c r="G49" s="267"/>
    </row>
    <row r="50" spans="1:7" ht="15.75">
      <c r="A50" s="269"/>
      <c r="B50" s="271"/>
      <c r="C50" s="270"/>
      <c r="D50" s="269"/>
      <c r="E50" s="269"/>
      <c r="F50" s="268"/>
      <c r="G50" s="267"/>
    </row>
    <row r="51" spans="1:7" ht="15.75">
      <c r="A51" s="269"/>
      <c r="B51" s="271"/>
      <c r="C51" s="270"/>
      <c r="D51" s="269"/>
      <c r="E51" s="269"/>
      <c r="F51" s="268"/>
      <c r="G51" s="267"/>
    </row>
    <row r="52" spans="1:7" ht="15.75">
      <c r="A52" s="269"/>
      <c r="B52" s="271"/>
      <c r="C52" s="270"/>
      <c r="D52" s="269"/>
      <c r="E52" s="269"/>
      <c r="F52" s="268"/>
      <c r="G52" s="267"/>
    </row>
    <row r="53" spans="1:7" ht="15.75">
      <c r="A53" s="269"/>
      <c r="B53" s="271"/>
      <c r="C53" s="270"/>
      <c r="D53" s="269"/>
      <c r="E53" s="269"/>
      <c r="F53" s="268"/>
      <c r="G53" s="267"/>
    </row>
    <row r="54" spans="1:7" ht="15.75">
      <c r="A54" s="269"/>
      <c r="B54" s="271"/>
      <c r="C54" s="270"/>
      <c r="D54" s="269"/>
      <c r="E54" s="269"/>
      <c r="F54" s="268"/>
      <c r="G54" s="267"/>
    </row>
    <row r="55" spans="1:7" ht="15.75">
      <c r="A55" s="269"/>
      <c r="B55" s="271"/>
      <c r="C55" s="270"/>
      <c r="D55" s="269"/>
      <c r="E55" s="269"/>
      <c r="F55" s="268"/>
      <c r="G55" s="267"/>
    </row>
  </sheetData>
  <mergeCells count="16">
    <mergeCell ref="A8:A10"/>
    <mergeCell ref="A1:G1"/>
    <mergeCell ref="A2:G2"/>
    <mergeCell ref="G12:G22"/>
    <mergeCell ref="G8:G10"/>
    <mergeCell ref="E9:E10"/>
    <mergeCell ref="F9:F10"/>
    <mergeCell ref="B8:B10"/>
    <mergeCell ref="C8:C10"/>
    <mergeCell ref="D8:D10"/>
    <mergeCell ref="E8:F8"/>
    <mergeCell ref="C3:G3"/>
    <mergeCell ref="C4:G4"/>
    <mergeCell ref="C5:G5"/>
    <mergeCell ref="C6:G6"/>
    <mergeCell ref="B7:E7"/>
  </mergeCells>
  <printOptions horizontalCentered="1"/>
  <pageMargins left="0.51181102362204722" right="0.31496062992125984" top="0.35433070866141736" bottom="0.35433070866141736" header="0.31496062992125984" footer="0.31496062992125984"/>
  <pageSetup paperSize="9" scale="89" fitToHeight="0" orientation="portrait" verticalDpi="0" r:id="rId1"/>
  <headerFooter>
    <oddFooter>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B21" sqref="B21"/>
    </sheetView>
  </sheetViews>
  <sheetFormatPr defaultColWidth="8" defaultRowHeight="15"/>
  <cols>
    <col min="1" max="1" width="5.25" style="1" customWidth="1"/>
    <col min="2" max="2" width="39.25" style="1" customWidth="1"/>
    <col min="3" max="3" width="8" style="28" customWidth="1"/>
    <col min="4" max="4" width="8.25" style="1" customWidth="1"/>
    <col min="5" max="5" width="10.625" style="1" customWidth="1"/>
    <col min="6" max="6" width="13.125" style="1" customWidth="1"/>
    <col min="7" max="7" width="12.75" style="2" customWidth="1"/>
    <col min="8" max="8" width="8" style="1"/>
    <col min="9" max="9" width="9.75" style="1" bestFit="1" customWidth="1"/>
    <col min="10" max="16384" width="8" style="1"/>
  </cols>
  <sheetData>
    <row r="1" spans="1:7" ht="18.75">
      <c r="A1" s="457" t="s">
        <v>131</v>
      </c>
      <c r="B1" s="457"/>
      <c r="C1" s="457"/>
      <c r="D1" s="457"/>
      <c r="E1" s="457"/>
      <c r="F1" s="457"/>
      <c r="G1" s="457"/>
    </row>
    <row r="2" spans="1:7" ht="37.5" customHeight="1">
      <c r="A2" s="458" t="s">
        <v>277</v>
      </c>
      <c r="B2" s="458"/>
      <c r="C2" s="458"/>
      <c r="D2" s="458"/>
      <c r="E2" s="458"/>
      <c r="F2" s="458"/>
      <c r="G2" s="458"/>
    </row>
    <row r="3" spans="1:7" ht="33" customHeight="1">
      <c r="A3" s="148"/>
      <c r="B3" s="149" t="s">
        <v>113</v>
      </c>
      <c r="C3" s="459" t="s">
        <v>100</v>
      </c>
      <c r="D3" s="459"/>
      <c r="E3" s="459"/>
      <c r="F3" s="459"/>
      <c r="G3" s="459"/>
    </row>
    <row r="4" spans="1:7" ht="16.5">
      <c r="A4" s="148"/>
      <c r="B4" s="149" t="s">
        <v>114</v>
      </c>
      <c r="C4" s="456" t="s">
        <v>197</v>
      </c>
      <c r="D4" s="456"/>
      <c r="E4" s="456"/>
      <c r="F4" s="456"/>
      <c r="G4" s="456"/>
    </row>
    <row r="5" spans="1:7" ht="16.5">
      <c r="A5" s="148"/>
      <c r="B5" s="149" t="s">
        <v>115</v>
      </c>
      <c r="C5" s="456" t="s">
        <v>282</v>
      </c>
      <c r="D5" s="456"/>
      <c r="E5" s="456"/>
      <c r="F5" s="456"/>
      <c r="G5" s="456"/>
    </row>
    <row r="6" spans="1:7" ht="16.5">
      <c r="A6" s="148"/>
      <c r="B6" s="149" t="s">
        <v>116</v>
      </c>
      <c r="C6" s="456" t="s">
        <v>40</v>
      </c>
      <c r="D6" s="456"/>
      <c r="E6" s="456"/>
      <c r="F6" s="456"/>
      <c r="G6" s="456"/>
    </row>
    <row r="7" spans="1:7" ht="18.75">
      <c r="A7" s="3"/>
      <c r="B7" s="461"/>
      <c r="C7" s="461"/>
      <c r="D7" s="461"/>
      <c r="E7" s="461"/>
      <c r="F7" s="427" t="s">
        <v>70</v>
      </c>
      <c r="G7" s="303"/>
    </row>
    <row r="8" spans="1:7" ht="28.5" customHeight="1">
      <c r="A8" s="472" t="s">
        <v>0</v>
      </c>
      <c r="B8" s="472" t="s">
        <v>12</v>
      </c>
      <c r="C8" s="472" t="s">
        <v>9</v>
      </c>
      <c r="D8" s="472" t="s">
        <v>7</v>
      </c>
      <c r="E8" s="481" t="s">
        <v>250</v>
      </c>
      <c r="F8" s="482"/>
      <c r="G8" s="472" t="s">
        <v>3</v>
      </c>
    </row>
    <row r="9" spans="1:7" ht="18.75" customHeight="1">
      <c r="A9" s="474"/>
      <c r="B9" s="474"/>
      <c r="C9" s="474"/>
      <c r="D9" s="474"/>
      <c r="E9" s="472" t="s">
        <v>5</v>
      </c>
      <c r="F9" s="472" t="s">
        <v>4</v>
      </c>
      <c r="G9" s="474"/>
    </row>
    <row r="10" spans="1:7" ht="19.5" customHeight="1">
      <c r="A10" s="473"/>
      <c r="B10" s="473"/>
      <c r="C10" s="473"/>
      <c r="D10" s="473"/>
      <c r="E10" s="473"/>
      <c r="F10" s="473"/>
      <c r="G10" s="473"/>
    </row>
    <row r="11" spans="1:7" ht="30" customHeight="1">
      <c r="A11" s="327"/>
      <c r="B11" s="327" t="s">
        <v>47</v>
      </c>
      <c r="C11" s="328"/>
      <c r="D11" s="327"/>
      <c r="E11" s="327"/>
      <c r="F11" s="425">
        <f>+F12+F15+F19+F24</f>
        <v>42210000</v>
      </c>
      <c r="G11" s="428"/>
    </row>
    <row r="12" spans="1:7" ht="29.25" customHeight="1">
      <c r="A12" s="18" t="s">
        <v>1</v>
      </c>
      <c r="B12" s="19" t="s">
        <v>30</v>
      </c>
      <c r="C12" s="20"/>
      <c r="D12" s="21"/>
      <c r="E12" s="21"/>
      <c r="F12" s="133">
        <f>+F13</f>
        <v>1200000</v>
      </c>
      <c r="G12" s="489"/>
    </row>
    <row r="13" spans="1:7" ht="41.25" customHeight="1">
      <c r="A13" s="12">
        <v>1</v>
      </c>
      <c r="B13" s="13" t="s">
        <v>58</v>
      </c>
      <c r="C13" s="10" t="s">
        <v>10</v>
      </c>
      <c r="D13" s="11"/>
      <c r="E13" s="11"/>
      <c r="F13" s="273">
        <f>+F14</f>
        <v>1200000</v>
      </c>
      <c r="G13" s="490"/>
    </row>
    <row r="14" spans="1:7" ht="41.25" customHeight="1">
      <c r="A14" s="288"/>
      <c r="B14" s="287" t="s">
        <v>248</v>
      </c>
      <c r="C14" s="10" t="s">
        <v>10</v>
      </c>
      <c r="D14" s="11">
        <v>1</v>
      </c>
      <c r="E14" s="56">
        <v>1200000</v>
      </c>
      <c r="F14" s="273">
        <f>+D14*E14</f>
        <v>1200000</v>
      </c>
      <c r="G14" s="490"/>
    </row>
    <row r="15" spans="1:7" ht="36.75" customHeight="1">
      <c r="A15" s="18" t="s">
        <v>2</v>
      </c>
      <c r="B15" s="19" t="s">
        <v>13</v>
      </c>
      <c r="C15" s="20"/>
      <c r="D15" s="21"/>
      <c r="E15" s="21"/>
      <c r="F15" s="302">
        <f>+F16+F17+F18</f>
        <v>8560000</v>
      </c>
      <c r="G15" s="490"/>
    </row>
    <row r="16" spans="1:7" ht="61.5" customHeight="1">
      <c r="A16" s="12">
        <v>1</v>
      </c>
      <c r="B16" s="13" t="s">
        <v>275</v>
      </c>
      <c r="C16" s="10" t="s">
        <v>11</v>
      </c>
      <c r="D16" s="11">
        <v>4</v>
      </c>
      <c r="E16" s="56">
        <f>80*3000</f>
        <v>240000</v>
      </c>
      <c r="F16" s="117">
        <f>+D16*E16</f>
        <v>960000</v>
      </c>
      <c r="G16" s="490"/>
    </row>
    <row r="17" spans="1:9" ht="58.5" customHeight="1">
      <c r="A17" s="12">
        <v>2</v>
      </c>
      <c r="B17" s="13" t="s">
        <v>274</v>
      </c>
      <c r="C17" s="10" t="s">
        <v>20</v>
      </c>
      <c r="D17" s="11">
        <v>51</v>
      </c>
      <c r="E17" s="56">
        <f>10000*5</f>
        <v>50000</v>
      </c>
      <c r="F17" s="117">
        <f>+D17*E17</f>
        <v>2550000</v>
      </c>
      <c r="G17" s="490"/>
    </row>
    <row r="18" spans="1:9" ht="45" customHeight="1">
      <c r="A18" s="12">
        <v>3</v>
      </c>
      <c r="B18" s="13" t="s">
        <v>15</v>
      </c>
      <c r="C18" s="10" t="s">
        <v>34</v>
      </c>
      <c r="D18" s="11">
        <v>50</v>
      </c>
      <c r="E18" s="56">
        <v>101000</v>
      </c>
      <c r="F18" s="117">
        <f>+D18*E18</f>
        <v>5050000</v>
      </c>
      <c r="G18" s="490"/>
    </row>
    <row r="19" spans="1:9" ht="30" customHeight="1">
      <c r="A19" s="286" t="s">
        <v>8</v>
      </c>
      <c r="B19" s="285" t="s">
        <v>244</v>
      </c>
      <c r="C19" s="20"/>
      <c r="D19" s="21"/>
      <c r="E19" s="21"/>
      <c r="F19" s="302">
        <f>F20</f>
        <v>16950000</v>
      </c>
      <c r="G19" s="490"/>
    </row>
    <row r="20" spans="1:9" ht="63" customHeight="1">
      <c r="A20" s="283"/>
      <c r="B20" s="282" t="s">
        <v>273</v>
      </c>
      <c r="C20" s="281"/>
      <c r="D20" s="280"/>
      <c r="E20" s="280"/>
      <c r="F20" s="294">
        <f>+F21+F22+F23</f>
        <v>16950000</v>
      </c>
      <c r="G20" s="292" t="s">
        <v>241</v>
      </c>
    </row>
    <row r="21" spans="1:9" ht="65.25" customHeight="1">
      <c r="A21" s="279">
        <v>1</v>
      </c>
      <c r="B21" s="278" t="s">
        <v>272</v>
      </c>
      <c r="C21" s="129" t="s">
        <v>20</v>
      </c>
      <c r="D21" s="11">
        <v>3</v>
      </c>
      <c r="E21" s="273">
        <v>150000</v>
      </c>
      <c r="F21" s="273">
        <f>+D21*E21</f>
        <v>450000</v>
      </c>
      <c r="G21" s="292"/>
    </row>
    <row r="22" spans="1:9" ht="42.75" customHeight="1">
      <c r="A22" s="279">
        <v>2</v>
      </c>
      <c r="B22" s="278" t="s">
        <v>271</v>
      </c>
      <c r="C22" s="129" t="s">
        <v>239</v>
      </c>
      <c r="D22" s="11">
        <v>2</v>
      </c>
      <c r="E22" s="273">
        <v>4500000</v>
      </c>
      <c r="F22" s="273">
        <f>+D22*E22</f>
        <v>9000000</v>
      </c>
      <c r="G22" s="292"/>
    </row>
    <row r="23" spans="1:9" ht="42" customHeight="1">
      <c r="A23" s="279">
        <v>3</v>
      </c>
      <c r="B23" s="278" t="s">
        <v>263</v>
      </c>
      <c r="C23" s="129" t="s">
        <v>20</v>
      </c>
      <c r="D23" s="11">
        <v>50</v>
      </c>
      <c r="E23" s="273">
        <v>150000</v>
      </c>
      <c r="F23" s="273">
        <f>+D23*E23</f>
        <v>7500000</v>
      </c>
      <c r="G23" s="292"/>
    </row>
    <row r="24" spans="1:9" ht="48.75" customHeight="1">
      <c r="A24" s="18" t="s">
        <v>29</v>
      </c>
      <c r="B24" s="24" t="s">
        <v>16</v>
      </c>
      <c r="C24" s="20"/>
      <c r="D24" s="21"/>
      <c r="E24" s="284"/>
      <c r="F24" s="302">
        <f>+F25+F26+F27+F28</f>
        <v>15500000</v>
      </c>
      <c r="G24" s="292"/>
    </row>
    <row r="25" spans="1:9" ht="46.5" customHeight="1">
      <c r="A25" s="296">
        <v>1</v>
      </c>
      <c r="B25" s="15" t="s">
        <v>17</v>
      </c>
      <c r="C25" s="16" t="s">
        <v>33</v>
      </c>
      <c r="D25" s="11">
        <v>50</v>
      </c>
      <c r="E25" s="273">
        <v>20000</v>
      </c>
      <c r="F25" s="273">
        <f>+D25*E25</f>
        <v>1000000</v>
      </c>
      <c r="G25" s="292"/>
    </row>
    <row r="26" spans="1:9" ht="26.25" customHeight="1">
      <c r="A26" s="12">
        <v>2</v>
      </c>
      <c r="B26" s="15" t="s">
        <v>236</v>
      </c>
      <c r="C26" s="16" t="s">
        <v>20</v>
      </c>
      <c r="D26" s="11">
        <v>10</v>
      </c>
      <c r="E26" s="273">
        <f>5*200000</f>
        <v>1000000</v>
      </c>
      <c r="F26" s="273">
        <f>+D26*E26</f>
        <v>10000000</v>
      </c>
      <c r="G26" s="292"/>
    </row>
    <row r="27" spans="1:9" ht="28.5" customHeight="1">
      <c r="A27" s="12">
        <v>3</v>
      </c>
      <c r="B27" s="15" t="s">
        <v>233</v>
      </c>
      <c r="C27" s="16" t="s">
        <v>210</v>
      </c>
      <c r="D27" s="17">
        <v>2</v>
      </c>
      <c r="E27" s="273">
        <v>1000000</v>
      </c>
      <c r="F27" s="273">
        <f>+D27*E27</f>
        <v>2000000</v>
      </c>
      <c r="G27" s="291"/>
    </row>
    <row r="28" spans="1:9" ht="22.5" customHeight="1">
      <c r="A28" s="12">
        <v>4</v>
      </c>
      <c r="B28" s="15" t="s">
        <v>232</v>
      </c>
      <c r="C28" s="16" t="s">
        <v>20</v>
      </c>
      <c r="D28" s="17">
        <v>50</v>
      </c>
      <c r="E28" s="273">
        <v>50000</v>
      </c>
      <c r="F28" s="273">
        <f>+D28*E28</f>
        <v>2500000</v>
      </c>
      <c r="G28" s="25"/>
    </row>
    <row r="29" spans="1:9" ht="21.75" customHeight="1">
      <c r="A29" s="269"/>
      <c r="B29" s="272"/>
      <c r="C29" s="270"/>
      <c r="D29" s="269"/>
      <c r="E29" s="269"/>
      <c r="F29" s="268"/>
      <c r="G29" s="267"/>
      <c r="I29" s="35"/>
    </row>
    <row r="30" spans="1:9" ht="15.75">
      <c r="A30" s="269"/>
      <c r="B30" s="271"/>
      <c r="C30" s="270"/>
      <c r="D30" s="269"/>
      <c r="E30" s="269"/>
      <c r="F30" s="268"/>
      <c r="G30" s="267"/>
    </row>
    <row r="31" spans="1:9" ht="15.75">
      <c r="A31" s="269"/>
      <c r="B31" s="271"/>
      <c r="C31" s="270"/>
      <c r="D31" s="269"/>
      <c r="E31" s="269"/>
      <c r="F31" s="268"/>
      <c r="G31" s="267"/>
    </row>
    <row r="32" spans="1:9" ht="15.75">
      <c r="A32" s="269"/>
      <c r="B32" s="271"/>
      <c r="C32" s="270"/>
      <c r="D32" s="269"/>
      <c r="E32" s="269"/>
      <c r="F32" s="268"/>
      <c r="G32" s="267"/>
    </row>
    <row r="33" spans="1:7" ht="15.75">
      <c r="A33" s="269"/>
      <c r="B33" s="271"/>
      <c r="C33" s="270"/>
      <c r="D33" s="269"/>
      <c r="E33" s="269"/>
      <c r="F33" s="268"/>
      <c r="G33" s="267"/>
    </row>
    <row r="34" spans="1:7" ht="15.75">
      <c r="A34" s="269"/>
      <c r="B34" s="271"/>
      <c r="C34" s="270"/>
      <c r="D34" s="269"/>
      <c r="E34" s="269"/>
      <c r="F34" s="268"/>
      <c r="G34" s="267"/>
    </row>
  </sheetData>
  <mergeCells count="16">
    <mergeCell ref="B7:E7"/>
    <mergeCell ref="A1:G1"/>
    <mergeCell ref="A2:G2"/>
    <mergeCell ref="C3:G3"/>
    <mergeCell ref="C4:G4"/>
    <mergeCell ref="C5:G5"/>
    <mergeCell ref="C6:G6"/>
    <mergeCell ref="A8:A10"/>
    <mergeCell ref="G12:G19"/>
    <mergeCell ref="G8:G10"/>
    <mergeCell ref="E9:E10"/>
    <mergeCell ref="F9:F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1" fitToHeight="0" orientation="portrait" verticalDpi="0" r:id="rId1"/>
  <headerFooter>
    <oddFooter>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zoomScale="85" zoomScaleNormal="85" workbookViewId="0">
      <selection activeCell="B17" sqref="B17"/>
    </sheetView>
  </sheetViews>
  <sheetFormatPr defaultColWidth="8" defaultRowHeight="15"/>
  <cols>
    <col min="1" max="1" width="5.25" style="1" customWidth="1"/>
    <col min="2" max="2" width="46.75" style="1" customWidth="1"/>
    <col min="3" max="3" width="8" style="28" customWidth="1"/>
    <col min="4" max="4" width="9.375" style="1" customWidth="1"/>
    <col min="5" max="5" width="16.875" style="1" customWidth="1"/>
    <col min="6" max="6" width="15.375" style="35" customWidth="1"/>
    <col min="7" max="7" width="10" style="2" customWidth="1"/>
    <col min="8" max="16384" width="8" style="1"/>
  </cols>
  <sheetData>
    <row r="1" spans="1:7" ht="18.75" customHeight="1">
      <c r="A1" s="457" t="s">
        <v>131</v>
      </c>
      <c r="B1" s="457"/>
      <c r="C1" s="457"/>
      <c r="D1" s="457"/>
      <c r="E1" s="457"/>
      <c r="F1" s="457"/>
      <c r="G1" s="457"/>
    </row>
    <row r="2" spans="1:7" ht="39.75" customHeight="1">
      <c r="A2" s="468" t="s">
        <v>335</v>
      </c>
      <c r="B2" s="469"/>
      <c r="C2" s="469"/>
      <c r="D2" s="469"/>
      <c r="E2" s="469"/>
      <c r="F2" s="469"/>
      <c r="G2" s="469"/>
    </row>
    <row r="3" spans="1:7" ht="20.25" customHeight="1">
      <c r="A3" s="148"/>
      <c r="B3" s="149" t="s">
        <v>113</v>
      </c>
      <c r="C3" s="459" t="s">
        <v>39</v>
      </c>
      <c r="D3" s="459"/>
      <c r="E3" s="459"/>
      <c r="F3" s="459"/>
      <c r="G3" s="459"/>
    </row>
    <row r="4" spans="1:7" ht="16.5">
      <c r="A4" s="148"/>
      <c r="B4" s="149" t="s">
        <v>114</v>
      </c>
      <c r="C4" s="456" t="s">
        <v>134</v>
      </c>
      <c r="D4" s="456"/>
      <c r="E4" s="456"/>
      <c r="F4" s="456"/>
      <c r="G4" s="456"/>
    </row>
    <row r="5" spans="1:7" ht="16.5">
      <c r="A5" s="148"/>
      <c r="B5" s="149" t="s">
        <v>115</v>
      </c>
      <c r="C5" s="456" t="s">
        <v>119</v>
      </c>
      <c r="D5" s="456"/>
      <c r="E5" s="456"/>
      <c r="F5" s="456"/>
      <c r="G5" s="456"/>
    </row>
    <row r="6" spans="1:7" ht="16.5">
      <c r="A6" s="148"/>
      <c r="B6" s="149" t="s">
        <v>116</v>
      </c>
      <c r="C6" s="456" t="s">
        <v>136</v>
      </c>
      <c r="D6" s="456"/>
      <c r="E6" s="456"/>
      <c r="F6" s="456"/>
      <c r="G6" s="456"/>
    </row>
    <row r="7" spans="1:7" ht="18.75">
      <c r="A7" s="3"/>
      <c r="B7" s="32"/>
      <c r="C7" s="33"/>
      <c r="D7" s="33"/>
      <c r="E7" s="33"/>
      <c r="F7" s="167" t="s">
        <v>70</v>
      </c>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5" t="s">
        <v>4</v>
      </c>
      <c r="G9" s="463"/>
    </row>
    <row r="10" spans="1:7" ht="17.25" customHeight="1">
      <c r="A10" s="463"/>
      <c r="B10" s="463"/>
      <c r="C10" s="463"/>
      <c r="D10" s="463"/>
      <c r="E10" s="464"/>
      <c r="F10" s="465"/>
      <c r="G10" s="463"/>
    </row>
    <row r="11" spans="1:7" ht="25.5" customHeight="1">
      <c r="A11" s="150"/>
      <c r="B11" s="158" t="s">
        <v>6</v>
      </c>
      <c r="C11" s="151"/>
      <c r="D11" s="150"/>
      <c r="E11" s="150"/>
      <c r="F11" s="152">
        <f>F12+F17+F21</f>
        <v>14096500</v>
      </c>
      <c r="G11" s="150"/>
    </row>
    <row r="12" spans="1:7" ht="24" customHeight="1">
      <c r="A12" s="18" t="s">
        <v>1</v>
      </c>
      <c r="B12" s="19" t="s">
        <v>30</v>
      </c>
      <c r="C12" s="20"/>
      <c r="D12" s="21"/>
      <c r="E12" s="21"/>
      <c r="F12" s="40">
        <f>SUM(F13:F16)</f>
        <v>3030000</v>
      </c>
      <c r="G12" s="101"/>
    </row>
    <row r="13" spans="1:7" ht="24" customHeight="1">
      <c r="A13" s="12">
        <v>1</v>
      </c>
      <c r="B13" s="13" t="s">
        <v>23</v>
      </c>
      <c r="C13" s="10" t="s">
        <v>10</v>
      </c>
      <c r="D13" s="44">
        <v>2</v>
      </c>
      <c r="E13" s="240">
        <v>1200000</v>
      </c>
      <c r="F13" s="37">
        <f>D13*E13</f>
        <v>2400000</v>
      </c>
      <c r="G13" s="101"/>
    </row>
    <row r="14" spans="1:7" ht="30.75" customHeight="1">
      <c r="A14" s="12">
        <v>2</v>
      </c>
      <c r="B14" s="13" t="s">
        <v>24</v>
      </c>
      <c r="C14" s="10" t="s">
        <v>11</v>
      </c>
      <c r="D14" s="44">
        <v>1</v>
      </c>
      <c r="E14" s="240">
        <v>150000</v>
      </c>
      <c r="F14" s="37">
        <f>D14*E14</f>
        <v>150000</v>
      </c>
      <c r="G14" s="101"/>
    </row>
    <row r="15" spans="1:7" ht="54.75" customHeight="1">
      <c r="A15" s="12">
        <v>3</v>
      </c>
      <c r="B15" s="13" t="s">
        <v>25</v>
      </c>
      <c r="C15" s="10" t="s">
        <v>11</v>
      </c>
      <c r="D15" s="44">
        <v>1</v>
      </c>
      <c r="E15" s="240">
        <v>180000</v>
      </c>
      <c r="F15" s="37">
        <f>D15*E15</f>
        <v>180000</v>
      </c>
      <c r="G15" s="101"/>
    </row>
    <row r="16" spans="1:7" ht="22.5" customHeight="1">
      <c r="A16" s="12">
        <v>4</v>
      </c>
      <c r="B16" s="13" t="s">
        <v>295</v>
      </c>
      <c r="C16" s="10" t="s">
        <v>11</v>
      </c>
      <c r="D16" s="43">
        <v>1</v>
      </c>
      <c r="E16" s="241">
        <v>300000</v>
      </c>
      <c r="F16" s="37">
        <f>D16*E16</f>
        <v>300000</v>
      </c>
      <c r="G16" s="101"/>
    </row>
    <row r="17" spans="1:7" ht="24" customHeight="1">
      <c r="A17" s="18" t="s">
        <v>2</v>
      </c>
      <c r="B17" s="19" t="s">
        <v>13</v>
      </c>
      <c r="C17" s="20"/>
      <c r="D17" s="21"/>
      <c r="E17" s="21"/>
      <c r="F17" s="40">
        <f>F18+F19+F20</f>
        <v>9685000</v>
      </c>
      <c r="G17" s="101"/>
    </row>
    <row r="18" spans="1:7" ht="31.5" customHeight="1">
      <c r="A18" s="12">
        <v>1</v>
      </c>
      <c r="B18" s="13" t="s">
        <v>14</v>
      </c>
      <c r="C18" s="10" t="s">
        <v>11</v>
      </c>
      <c r="D18" s="44">
        <v>1</v>
      </c>
      <c r="E18" s="240">
        <v>3500000</v>
      </c>
      <c r="F18" s="37">
        <f>D18*E18</f>
        <v>3500000</v>
      </c>
      <c r="G18" s="101"/>
    </row>
    <row r="19" spans="1:7" ht="40.5" customHeight="1">
      <c r="A19" s="12">
        <v>2</v>
      </c>
      <c r="B19" s="13" t="s">
        <v>19</v>
      </c>
      <c r="C19" s="10" t="s">
        <v>20</v>
      </c>
      <c r="D19" s="44">
        <v>99</v>
      </c>
      <c r="E19" s="240">
        <v>15000</v>
      </c>
      <c r="F19" s="37">
        <f>D19*E19</f>
        <v>1485000</v>
      </c>
      <c r="G19" s="101"/>
    </row>
    <row r="20" spans="1:7" ht="24" customHeight="1">
      <c r="A20" s="12">
        <v>3</v>
      </c>
      <c r="B20" s="13" t="s">
        <v>15</v>
      </c>
      <c r="C20" s="10" t="s">
        <v>34</v>
      </c>
      <c r="D20" s="44">
        <v>94</v>
      </c>
      <c r="E20" s="240">
        <v>50000</v>
      </c>
      <c r="F20" s="37">
        <f>D20*E20</f>
        <v>4700000</v>
      </c>
      <c r="G20" s="101"/>
    </row>
    <row r="21" spans="1:7" ht="24" customHeight="1">
      <c r="A21" s="18" t="s">
        <v>8</v>
      </c>
      <c r="B21" s="24" t="s">
        <v>16</v>
      </c>
      <c r="C21" s="20"/>
      <c r="D21" s="21"/>
      <c r="E21" s="21"/>
      <c r="F21" s="40">
        <f>F22+F23</f>
        <v>1381500</v>
      </c>
      <c r="G21" s="101"/>
    </row>
    <row r="22" spans="1:7" ht="30" customHeight="1">
      <c r="A22" s="12">
        <v>1</v>
      </c>
      <c r="B22" s="15" t="s">
        <v>17</v>
      </c>
      <c r="C22" s="16" t="s">
        <v>33</v>
      </c>
      <c r="D22" s="43">
        <v>1</v>
      </c>
      <c r="E22" s="240">
        <v>100000</v>
      </c>
      <c r="F22" s="37">
        <f>D22*E22</f>
        <v>100000</v>
      </c>
      <c r="G22" s="101"/>
    </row>
    <row r="23" spans="1:7" ht="32.25" customHeight="1">
      <c r="A23" s="242">
        <v>2</v>
      </c>
      <c r="B23" s="243" t="s">
        <v>18</v>
      </c>
      <c r="C23" s="244" t="s">
        <v>20</v>
      </c>
      <c r="D23" s="245">
        <v>5</v>
      </c>
      <c r="E23" s="246"/>
      <c r="F23" s="247">
        <v>1281500</v>
      </c>
      <c r="G23" s="101"/>
    </row>
    <row r="24" spans="1:7" ht="13.5" customHeight="1"/>
    <row r="25" spans="1:7" ht="15.75">
      <c r="B25" s="27"/>
      <c r="C25" s="29"/>
      <c r="D25" s="26"/>
      <c r="E25" s="26"/>
      <c r="F25" s="36"/>
      <c r="G25" s="26"/>
    </row>
  </sheetData>
  <mergeCells count="14">
    <mergeCell ref="A1:G1"/>
    <mergeCell ref="F9:F10"/>
    <mergeCell ref="B8:B10"/>
    <mergeCell ref="A2:G2"/>
    <mergeCell ref="D8:D10"/>
    <mergeCell ref="A8:A10"/>
    <mergeCell ref="G8:G10"/>
    <mergeCell ref="C8:C10"/>
    <mergeCell ref="E8:F8"/>
    <mergeCell ref="E9:E10"/>
    <mergeCell ref="C3:G3"/>
    <mergeCell ref="C4:G4"/>
    <mergeCell ref="C5:G5"/>
    <mergeCell ref="C6:G6"/>
  </mergeCells>
  <printOptions horizontalCentered="1"/>
  <pageMargins left="0.51181102362204722" right="0.31496062992125984" top="0.35433070866141736" bottom="0.35433070866141736" header="0.31496062992125984" footer="0.31496062992125984"/>
  <pageSetup paperSize="9" scale="79" fitToHeight="0"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topLeftCell="A7" zoomScale="85" zoomScaleNormal="85" workbookViewId="0">
      <selection activeCell="B17" sqref="B17"/>
    </sheetView>
  </sheetViews>
  <sheetFormatPr defaultColWidth="8" defaultRowHeight="15"/>
  <cols>
    <col min="1" max="1" width="5.25" style="1" customWidth="1"/>
    <col min="2" max="2" width="44" style="1" customWidth="1"/>
    <col min="3" max="3" width="8" style="28" customWidth="1"/>
    <col min="4" max="4" width="9.375" style="1" customWidth="1"/>
    <col min="5" max="5" width="13.75" style="1" customWidth="1"/>
    <col min="6" max="6" width="13.5" style="1" customWidth="1"/>
    <col min="7" max="7" width="17.375" style="2" customWidth="1"/>
    <col min="8" max="16384" width="8" style="1"/>
  </cols>
  <sheetData>
    <row r="1" spans="1:7" ht="18.75" customHeight="1">
      <c r="A1" s="457" t="s">
        <v>131</v>
      </c>
      <c r="B1" s="457"/>
      <c r="C1" s="457"/>
      <c r="D1" s="457"/>
      <c r="E1" s="457"/>
      <c r="F1" s="457"/>
      <c r="G1" s="457"/>
    </row>
    <row r="2" spans="1:7" s="50" customFormat="1" ht="36" customHeight="1">
      <c r="A2" s="468" t="s">
        <v>335</v>
      </c>
      <c r="B2" s="469"/>
      <c r="C2" s="469"/>
      <c r="D2" s="469"/>
      <c r="E2" s="469"/>
      <c r="F2" s="469"/>
      <c r="G2" s="469"/>
    </row>
    <row r="3" spans="1:7" ht="31.5" customHeight="1">
      <c r="A3" s="148"/>
      <c r="B3" s="149" t="s">
        <v>113</v>
      </c>
      <c r="C3" s="459" t="s">
        <v>41</v>
      </c>
      <c r="D3" s="459"/>
      <c r="E3" s="459"/>
      <c r="F3" s="459"/>
      <c r="G3" s="459"/>
    </row>
    <row r="4" spans="1:7" ht="16.5">
      <c r="A4" s="148"/>
      <c r="B4" s="149" t="s">
        <v>114</v>
      </c>
      <c r="C4" s="456" t="s">
        <v>135</v>
      </c>
      <c r="D4" s="456"/>
      <c r="E4" s="456"/>
      <c r="F4" s="456"/>
      <c r="G4" s="456"/>
    </row>
    <row r="5" spans="1:7" ht="16.5">
      <c r="A5" s="148"/>
      <c r="B5" s="149" t="s">
        <v>115</v>
      </c>
      <c r="C5" s="456" t="s">
        <v>77</v>
      </c>
      <c r="D5" s="456"/>
      <c r="E5" s="456"/>
      <c r="F5" s="456"/>
      <c r="G5" s="456"/>
    </row>
    <row r="6" spans="1:7" ht="16.5">
      <c r="A6" s="148"/>
      <c r="B6" s="149" t="s">
        <v>116</v>
      </c>
      <c r="C6" s="456" t="s">
        <v>40</v>
      </c>
      <c r="D6" s="456"/>
      <c r="E6" s="456"/>
      <c r="F6" s="456"/>
      <c r="G6" s="456"/>
    </row>
    <row r="7" spans="1:7" ht="18.75">
      <c r="A7" s="3"/>
      <c r="B7" s="32"/>
      <c r="C7" s="33"/>
      <c r="D7" s="33"/>
      <c r="E7" s="33"/>
      <c r="F7" s="167" t="s">
        <v>70</v>
      </c>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3" t="s">
        <v>4</v>
      </c>
      <c r="G9" s="463"/>
    </row>
    <row r="10" spans="1:7" ht="17.25" customHeight="1">
      <c r="A10" s="463"/>
      <c r="B10" s="463"/>
      <c r="C10" s="463"/>
      <c r="D10" s="463"/>
      <c r="E10" s="464"/>
      <c r="F10" s="463"/>
      <c r="G10" s="463"/>
    </row>
    <row r="11" spans="1:7" ht="25.5" customHeight="1">
      <c r="A11" s="150"/>
      <c r="B11" s="158" t="s">
        <v>6</v>
      </c>
      <c r="C11" s="151"/>
      <c r="D11" s="150"/>
      <c r="E11" s="150"/>
      <c r="F11" s="152">
        <f>F12+F17+F21+F25</f>
        <v>131180500</v>
      </c>
      <c r="G11" s="150"/>
    </row>
    <row r="12" spans="1:7" ht="24" customHeight="1">
      <c r="A12" s="18" t="s">
        <v>1</v>
      </c>
      <c r="B12" s="19" t="s">
        <v>30</v>
      </c>
      <c r="C12" s="20"/>
      <c r="D12" s="21"/>
      <c r="E12" s="21"/>
      <c r="F12" s="40">
        <f>SUM(F13:F16)</f>
        <v>6060000</v>
      </c>
      <c r="G12" s="101"/>
    </row>
    <row r="13" spans="1:7" ht="24" customHeight="1">
      <c r="A13" s="12">
        <v>1</v>
      </c>
      <c r="B13" s="13" t="s">
        <v>23</v>
      </c>
      <c r="C13" s="10" t="s">
        <v>10</v>
      </c>
      <c r="D13" s="44">
        <v>4</v>
      </c>
      <c r="E13" s="39">
        <v>1200000</v>
      </c>
      <c r="F13" s="37">
        <f>D13*E13</f>
        <v>4800000</v>
      </c>
      <c r="G13" s="101"/>
    </row>
    <row r="14" spans="1:7" ht="30.75" customHeight="1">
      <c r="A14" s="12">
        <v>2</v>
      </c>
      <c r="B14" s="13" t="s">
        <v>24</v>
      </c>
      <c r="C14" s="10" t="s">
        <v>11</v>
      </c>
      <c r="D14" s="44">
        <v>2</v>
      </c>
      <c r="E14" s="39">
        <v>150000</v>
      </c>
      <c r="F14" s="37">
        <f>D14*E14</f>
        <v>300000</v>
      </c>
      <c r="G14" s="101"/>
    </row>
    <row r="15" spans="1:7" ht="54" customHeight="1">
      <c r="A15" s="12">
        <v>3</v>
      </c>
      <c r="B15" s="13" t="s">
        <v>25</v>
      </c>
      <c r="C15" s="10" t="s">
        <v>11</v>
      </c>
      <c r="D15" s="44">
        <v>2</v>
      </c>
      <c r="E15" s="39">
        <v>180000</v>
      </c>
      <c r="F15" s="37">
        <f>D15*E15</f>
        <v>360000</v>
      </c>
      <c r="G15" s="101"/>
    </row>
    <row r="16" spans="1:7" ht="22.5" customHeight="1">
      <c r="A16" s="12">
        <v>4</v>
      </c>
      <c r="B16" s="13" t="s">
        <v>26</v>
      </c>
      <c r="C16" s="10" t="s">
        <v>11</v>
      </c>
      <c r="D16" s="43">
        <v>2</v>
      </c>
      <c r="E16" s="41">
        <v>300000</v>
      </c>
      <c r="F16" s="37">
        <f>D16*E16</f>
        <v>600000</v>
      </c>
      <c r="G16" s="101"/>
    </row>
    <row r="17" spans="1:7" s="7" customFormat="1" ht="39" customHeight="1">
      <c r="A17" s="18" t="s">
        <v>2</v>
      </c>
      <c r="B17" s="248" t="s">
        <v>31</v>
      </c>
      <c r="C17" s="18"/>
      <c r="D17" s="18"/>
      <c r="E17" s="18"/>
      <c r="F17" s="49">
        <f>F18+F19+F20</f>
        <v>86780000</v>
      </c>
      <c r="G17" s="101"/>
    </row>
    <row r="18" spans="1:7" ht="47.25">
      <c r="A18" s="12">
        <v>1</v>
      </c>
      <c r="B18" s="13" t="s">
        <v>38</v>
      </c>
      <c r="C18" s="48" t="s">
        <v>20</v>
      </c>
      <c r="D18" s="14">
        <v>210</v>
      </c>
      <c r="E18" s="114">
        <v>80000</v>
      </c>
      <c r="F18" s="45">
        <f>D18*E18</f>
        <v>16800000</v>
      </c>
      <c r="G18" s="101"/>
    </row>
    <row r="19" spans="1:7" ht="47.25">
      <c r="A19" s="12">
        <v>2</v>
      </c>
      <c r="B19" s="13" t="s">
        <v>37</v>
      </c>
      <c r="C19" s="48" t="s">
        <v>11</v>
      </c>
      <c r="D19" s="14">
        <v>210</v>
      </c>
      <c r="E19" s="114">
        <v>150000</v>
      </c>
      <c r="F19" s="45">
        <f>D19*E19</f>
        <v>31500000</v>
      </c>
      <c r="G19" s="101"/>
    </row>
    <row r="20" spans="1:7" ht="32.25" customHeight="1">
      <c r="A20" s="12">
        <v>3</v>
      </c>
      <c r="B20" s="13" t="s">
        <v>36</v>
      </c>
      <c r="C20" s="48" t="s">
        <v>20</v>
      </c>
      <c r="D20" s="47">
        <v>296</v>
      </c>
      <c r="E20" s="46">
        <v>130000</v>
      </c>
      <c r="F20" s="45">
        <f>D20*E20</f>
        <v>38480000</v>
      </c>
      <c r="G20" s="101"/>
    </row>
    <row r="21" spans="1:7" ht="24" customHeight="1">
      <c r="A21" s="18" t="s">
        <v>8</v>
      </c>
      <c r="B21" s="19" t="s">
        <v>13</v>
      </c>
      <c r="C21" s="20"/>
      <c r="D21" s="21"/>
      <c r="E21" s="21"/>
      <c r="F21" s="40">
        <f>F22+F23+F24</f>
        <v>26315000</v>
      </c>
      <c r="G21" s="101"/>
    </row>
    <row r="22" spans="1:7" ht="31.5" customHeight="1">
      <c r="A22" s="12">
        <v>1</v>
      </c>
      <c r="B22" s="13" t="s">
        <v>14</v>
      </c>
      <c r="C22" s="10" t="s">
        <v>11</v>
      </c>
      <c r="D22" s="44">
        <v>2</v>
      </c>
      <c r="E22" s="39">
        <v>3500000</v>
      </c>
      <c r="F22" s="37">
        <f>D22*E22</f>
        <v>7000000</v>
      </c>
      <c r="G22" s="101"/>
    </row>
    <row r="23" spans="1:7" ht="40.5" customHeight="1">
      <c r="A23" s="12">
        <v>2</v>
      </c>
      <c r="B23" s="13" t="s">
        <v>19</v>
      </c>
      <c r="C23" s="10" t="s">
        <v>20</v>
      </c>
      <c r="D23" s="44">
        <v>301</v>
      </c>
      <c r="E23" s="39">
        <v>15000</v>
      </c>
      <c r="F23" s="37">
        <f>D23*E23</f>
        <v>4515000</v>
      </c>
      <c r="G23" s="101"/>
    </row>
    <row r="24" spans="1:7" ht="24" customHeight="1">
      <c r="A24" s="12">
        <v>3</v>
      </c>
      <c r="B24" s="13" t="s">
        <v>15</v>
      </c>
      <c r="C24" s="10" t="s">
        <v>34</v>
      </c>
      <c r="D24" s="44">
        <v>296</v>
      </c>
      <c r="E24" s="39">
        <v>50000</v>
      </c>
      <c r="F24" s="37">
        <f>D24*E24</f>
        <v>14800000</v>
      </c>
      <c r="G24" s="101"/>
    </row>
    <row r="25" spans="1:7" ht="24" customHeight="1">
      <c r="A25" s="18" t="s">
        <v>29</v>
      </c>
      <c r="B25" s="24" t="s">
        <v>16</v>
      </c>
      <c r="C25" s="20"/>
      <c r="D25" s="21"/>
      <c r="E25" s="21"/>
      <c r="F25" s="40">
        <f>F26+F27</f>
        <v>12025500</v>
      </c>
      <c r="G25" s="101"/>
    </row>
    <row r="26" spans="1:7" ht="30" customHeight="1">
      <c r="A26" s="12">
        <v>1</v>
      </c>
      <c r="B26" s="15" t="s">
        <v>17</v>
      </c>
      <c r="C26" s="16" t="s">
        <v>33</v>
      </c>
      <c r="D26" s="43">
        <v>1</v>
      </c>
      <c r="E26" s="39">
        <v>100000</v>
      </c>
      <c r="F26" s="37">
        <f>D26*E26</f>
        <v>100000</v>
      </c>
      <c r="G26" s="101"/>
    </row>
    <row r="27" spans="1:7" ht="32.25" customHeight="1">
      <c r="A27" s="242">
        <v>2</v>
      </c>
      <c r="B27" s="243" t="s">
        <v>18</v>
      </c>
      <c r="C27" s="244" t="s">
        <v>20</v>
      </c>
      <c r="D27" s="43">
        <v>5</v>
      </c>
      <c r="E27" s="38"/>
      <c r="F27" s="247">
        <v>11925500</v>
      </c>
      <c r="G27" s="101"/>
    </row>
    <row r="28" spans="1:7" ht="13.5" customHeight="1"/>
    <row r="29" spans="1:7" ht="15.75">
      <c r="B29" s="27"/>
      <c r="C29" s="29"/>
      <c r="D29" s="26"/>
      <c r="E29" s="26"/>
      <c r="F29" s="26"/>
      <c r="G29" s="26"/>
    </row>
  </sheetData>
  <mergeCells count="14">
    <mergeCell ref="G8:G10"/>
    <mergeCell ref="E9:E10"/>
    <mergeCell ref="F9:F10"/>
    <mergeCell ref="A8:A10"/>
    <mergeCell ref="B8:B10"/>
    <mergeCell ref="C8:C10"/>
    <mergeCell ref="D8:D10"/>
    <mergeCell ref="E8:F8"/>
    <mergeCell ref="C5:G5"/>
    <mergeCell ref="C6:G6"/>
    <mergeCell ref="A1:G1"/>
    <mergeCell ref="A2:G2"/>
    <mergeCell ref="C3:G3"/>
    <mergeCell ref="C4:G4"/>
  </mergeCells>
  <printOptions horizontalCentered="1"/>
  <pageMargins left="0.51181102362204722" right="0.31496062992125984" top="0.35433070866141736" bottom="0.35433070866141736" header="0.31496062992125984" footer="0.31496062992125984"/>
  <pageSetup paperSize="9" scale="80" fitToHeight="0" orientation="portrait" r:id="rId1"/>
  <headerFooter>
    <oddFooter>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3"/>
  <sheetViews>
    <sheetView topLeftCell="A4" zoomScale="85" zoomScaleNormal="85" workbookViewId="0">
      <selection activeCell="B17" sqref="B17"/>
    </sheetView>
  </sheetViews>
  <sheetFormatPr defaultRowHeight="15.75"/>
  <cols>
    <col min="1" max="1" width="5.25" customWidth="1"/>
    <col min="2" max="2" width="44" customWidth="1"/>
    <col min="3" max="3" width="8" customWidth="1"/>
    <col min="4" max="4" width="9.375" customWidth="1"/>
    <col min="5" max="5" width="13.75" customWidth="1"/>
    <col min="6" max="6" width="13.5" customWidth="1"/>
    <col min="7" max="7" width="13.125" customWidth="1"/>
  </cols>
  <sheetData>
    <row r="1" spans="1:7" ht="18.75">
      <c r="A1" s="457" t="s">
        <v>131</v>
      </c>
      <c r="B1" s="457"/>
      <c r="C1" s="457"/>
      <c r="D1" s="457"/>
      <c r="E1" s="457"/>
      <c r="F1" s="457"/>
      <c r="G1" s="457"/>
    </row>
    <row r="2" spans="1:7" ht="18.75">
      <c r="A2" s="468" t="s">
        <v>194</v>
      </c>
      <c r="B2" s="469"/>
      <c r="C2" s="469"/>
      <c r="D2" s="469"/>
      <c r="E2" s="469"/>
      <c r="F2" s="469"/>
      <c r="G2" s="469"/>
    </row>
    <row r="3" spans="1:7" ht="30" customHeight="1">
      <c r="A3" s="148"/>
      <c r="B3" s="149" t="s">
        <v>113</v>
      </c>
      <c r="C3" s="459" t="s">
        <v>41</v>
      </c>
      <c r="D3" s="459"/>
      <c r="E3" s="459"/>
      <c r="F3" s="459"/>
      <c r="G3" s="459"/>
    </row>
    <row r="4" spans="1:7" ht="16.5">
      <c r="A4" s="148"/>
      <c r="B4" s="149" t="s">
        <v>114</v>
      </c>
      <c r="C4" s="456" t="s">
        <v>213</v>
      </c>
      <c r="D4" s="456"/>
      <c r="E4" s="456"/>
      <c r="F4" s="456"/>
      <c r="G4" s="456"/>
    </row>
    <row r="5" spans="1:7" ht="16.5">
      <c r="A5" s="148"/>
      <c r="B5" s="149" t="s">
        <v>115</v>
      </c>
      <c r="C5" s="456" t="s">
        <v>77</v>
      </c>
      <c r="D5" s="456"/>
      <c r="E5" s="456"/>
      <c r="F5" s="456"/>
      <c r="G5" s="456"/>
    </row>
    <row r="6" spans="1:7" ht="16.5">
      <c r="A6" s="148"/>
      <c r="B6" s="149" t="s">
        <v>116</v>
      </c>
      <c r="C6" s="456" t="s">
        <v>40</v>
      </c>
      <c r="D6" s="456"/>
      <c r="E6" s="456"/>
      <c r="F6" s="456"/>
      <c r="G6" s="456"/>
    </row>
    <row r="7" spans="1:7" ht="18.75">
      <c r="A7" s="3"/>
      <c r="B7" s="32"/>
      <c r="C7" s="33"/>
      <c r="D7" s="33"/>
      <c r="E7" s="33"/>
      <c r="F7" s="34"/>
      <c r="G7" s="167" t="s">
        <v>289</v>
      </c>
    </row>
    <row r="8" spans="1:7">
      <c r="A8" s="463" t="s">
        <v>0</v>
      </c>
      <c r="B8" s="463" t="s">
        <v>12</v>
      </c>
      <c r="C8" s="463" t="s">
        <v>9</v>
      </c>
      <c r="D8" s="463" t="s">
        <v>7</v>
      </c>
      <c r="E8" s="464" t="s">
        <v>32</v>
      </c>
      <c r="F8" s="464"/>
      <c r="G8" s="463" t="s">
        <v>3</v>
      </c>
    </row>
    <row r="9" spans="1:7">
      <c r="A9" s="463"/>
      <c r="B9" s="463"/>
      <c r="C9" s="463"/>
      <c r="D9" s="463"/>
      <c r="E9" s="464" t="s">
        <v>5</v>
      </c>
      <c r="F9" s="463" t="s">
        <v>4</v>
      </c>
      <c r="G9" s="463"/>
    </row>
    <row r="10" spans="1:7">
      <c r="A10" s="463"/>
      <c r="B10" s="463"/>
      <c r="C10" s="463"/>
      <c r="D10" s="463"/>
      <c r="E10" s="464"/>
      <c r="F10" s="463"/>
      <c r="G10" s="463"/>
    </row>
    <row r="11" spans="1:7">
      <c r="A11" s="150"/>
      <c r="B11" s="233" t="s">
        <v>6</v>
      </c>
      <c r="C11" s="151"/>
      <c r="D11" s="150"/>
      <c r="E11" s="150"/>
      <c r="F11" s="157">
        <f>F12+F14+F18+F22</f>
        <v>169480000</v>
      </c>
      <c r="G11" s="150"/>
    </row>
    <row r="12" spans="1:7">
      <c r="A12" s="18" t="s">
        <v>1</v>
      </c>
      <c r="B12" s="19" t="s">
        <v>30</v>
      </c>
      <c r="C12" s="20"/>
      <c r="D12" s="21"/>
      <c r="E12" s="21"/>
      <c r="F12" s="133">
        <f>F13</f>
        <v>4000000</v>
      </c>
      <c r="G12" s="101"/>
    </row>
    <row r="13" spans="1:7" ht="27.75" customHeight="1">
      <c r="A13" s="12">
        <v>1</v>
      </c>
      <c r="B13" s="13" t="s">
        <v>58</v>
      </c>
      <c r="C13" s="10" t="s">
        <v>10</v>
      </c>
      <c r="D13" s="11">
        <v>4</v>
      </c>
      <c r="E13" s="156">
        <v>1000000</v>
      </c>
      <c r="F13" s="117">
        <f>E13*D13</f>
        <v>4000000</v>
      </c>
      <c r="G13" s="101"/>
    </row>
    <row r="14" spans="1:7" ht="31.5">
      <c r="A14" s="18" t="s">
        <v>2</v>
      </c>
      <c r="B14" s="19" t="s">
        <v>31</v>
      </c>
      <c r="C14" s="22"/>
      <c r="D14" s="23"/>
      <c r="E14" s="23"/>
      <c r="F14" s="133">
        <f>F15+F16+F17</f>
        <v>129360000</v>
      </c>
      <c r="G14" s="101"/>
    </row>
    <row r="15" spans="1:7" ht="38.25" customHeight="1">
      <c r="A15" s="12">
        <v>1</v>
      </c>
      <c r="B15" s="13" t="s">
        <v>27</v>
      </c>
      <c r="C15" s="10" t="s">
        <v>20</v>
      </c>
      <c r="D15" s="14">
        <v>308</v>
      </c>
      <c r="E15" s="156">
        <v>60000</v>
      </c>
      <c r="F15" s="117">
        <f>E15*D15</f>
        <v>18480000</v>
      </c>
      <c r="G15" s="101"/>
    </row>
    <row r="16" spans="1:7" ht="55.5" customHeight="1">
      <c r="A16" s="12">
        <v>2</v>
      </c>
      <c r="B16" s="13" t="s">
        <v>28</v>
      </c>
      <c r="C16" s="10" t="s">
        <v>11</v>
      </c>
      <c r="D16" s="14">
        <v>308</v>
      </c>
      <c r="E16" s="156">
        <v>100000</v>
      </c>
      <c r="F16" s="117">
        <f>E16*D16</f>
        <v>30800000</v>
      </c>
      <c r="G16" s="101"/>
    </row>
    <row r="17" spans="1:7" ht="29.25" customHeight="1">
      <c r="A17" s="12">
        <v>3</v>
      </c>
      <c r="B17" s="13" t="s">
        <v>36</v>
      </c>
      <c r="C17" s="48" t="s">
        <v>20</v>
      </c>
      <c r="D17" s="47">
        <v>308</v>
      </c>
      <c r="E17" s="129">
        <v>130000</v>
      </c>
      <c r="F17" s="117">
        <f>E17*D17*2</f>
        <v>80080000</v>
      </c>
      <c r="G17" s="101"/>
    </row>
    <row r="18" spans="1:7">
      <c r="A18" s="18" t="s">
        <v>8</v>
      </c>
      <c r="B18" s="19" t="s">
        <v>13</v>
      </c>
      <c r="C18" s="20"/>
      <c r="D18" s="21"/>
      <c r="E18" s="21"/>
      <c r="F18" s="133">
        <f>F19+F20+F21</f>
        <v>35920000</v>
      </c>
      <c r="G18" s="101"/>
    </row>
    <row r="19" spans="1:7" ht="31.5">
      <c r="A19" s="12">
        <v>1</v>
      </c>
      <c r="B19" s="13" t="s">
        <v>14</v>
      </c>
      <c r="C19" s="10" t="s">
        <v>11</v>
      </c>
      <c r="D19" s="11">
        <v>2</v>
      </c>
      <c r="E19" s="155">
        <v>4000000</v>
      </c>
      <c r="F19" s="117">
        <f>E19*D19</f>
        <v>8000000</v>
      </c>
      <c r="G19" s="101"/>
    </row>
    <row r="20" spans="1:7" ht="31.5">
      <c r="A20" s="12">
        <v>2</v>
      </c>
      <c r="B20" s="13" t="s">
        <v>19</v>
      </c>
      <c r="C20" s="10" t="s">
        <v>20</v>
      </c>
      <c r="D20" s="11">
        <v>313</v>
      </c>
      <c r="E20" s="155">
        <v>40000</v>
      </c>
      <c r="F20" s="117">
        <f t="shared" ref="F20:F21" si="0">E20*D20</f>
        <v>12520000</v>
      </c>
      <c r="G20" s="101"/>
    </row>
    <row r="21" spans="1:7">
      <c r="A21" s="12">
        <v>3</v>
      </c>
      <c r="B21" s="13" t="s">
        <v>15</v>
      </c>
      <c r="C21" s="10" t="s">
        <v>34</v>
      </c>
      <c r="D21" s="11">
        <v>308</v>
      </c>
      <c r="E21" s="155">
        <v>50000</v>
      </c>
      <c r="F21" s="117">
        <f t="shared" si="0"/>
        <v>15400000</v>
      </c>
      <c r="G21" s="101"/>
    </row>
    <row r="22" spans="1:7">
      <c r="A22" s="18" t="s">
        <v>29</v>
      </c>
      <c r="B22" s="24" t="s">
        <v>16</v>
      </c>
      <c r="C22" s="20"/>
      <c r="D22" s="21"/>
      <c r="E22" s="21"/>
      <c r="F22" s="133">
        <f>F23</f>
        <v>200000</v>
      </c>
      <c r="G22" s="101"/>
    </row>
    <row r="23" spans="1:7" ht="31.5">
      <c r="A23" s="12">
        <v>1</v>
      </c>
      <c r="B23" s="15" t="s">
        <v>17</v>
      </c>
      <c r="C23" s="16" t="s">
        <v>33</v>
      </c>
      <c r="D23" s="11">
        <v>1</v>
      </c>
      <c r="E23" s="155">
        <v>200000</v>
      </c>
      <c r="F23" s="117">
        <f>E23*D23</f>
        <v>200000</v>
      </c>
      <c r="G23" s="101"/>
    </row>
  </sheetData>
  <mergeCells count="14">
    <mergeCell ref="A1:G1"/>
    <mergeCell ref="A2:G2"/>
    <mergeCell ref="C3:G3"/>
    <mergeCell ref="C4:G4"/>
    <mergeCell ref="C5:G5"/>
    <mergeCell ref="C6:G6"/>
    <mergeCell ref="A8:A10"/>
    <mergeCell ref="B8:B10"/>
    <mergeCell ref="C8:C10"/>
    <mergeCell ref="D8:D10"/>
    <mergeCell ref="E8:F8"/>
    <mergeCell ref="G8:G10"/>
    <mergeCell ref="E9:E10"/>
    <mergeCell ref="F9:F10"/>
  </mergeCells>
  <printOptions horizontalCentered="1"/>
  <pageMargins left="0.51181102362204722" right="0.31496062992125984" top="0.35433070866141736" bottom="0.35433070866141736" header="0.31496062992125984" footer="0.31496062992125984"/>
  <pageSetup paperSize="9" scale="83" fitToHeight="0" orientation="portrait" verticalDpi="0" r:id="rId1"/>
  <headerFooter>
    <oddFooter>Page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19"/>
  <sheetViews>
    <sheetView zoomScaleNormal="100" workbookViewId="0">
      <selection activeCell="B17" sqref="B17"/>
    </sheetView>
  </sheetViews>
  <sheetFormatPr defaultRowHeight="15.75"/>
  <cols>
    <col min="1" max="1" width="5.25" customWidth="1"/>
    <col min="2" max="2" width="36.625" customWidth="1"/>
    <col min="3" max="3" width="8" customWidth="1"/>
    <col min="4" max="4" width="9.375" customWidth="1"/>
    <col min="5" max="5" width="13.75" customWidth="1"/>
    <col min="6" max="6" width="13.5" customWidth="1"/>
    <col min="7" max="7" width="12" customWidth="1"/>
  </cols>
  <sheetData>
    <row r="1" spans="1:7" ht="18.75">
      <c r="A1" s="457" t="s">
        <v>131</v>
      </c>
      <c r="B1" s="457"/>
      <c r="C1" s="457"/>
      <c r="D1" s="457"/>
      <c r="E1" s="457"/>
      <c r="F1" s="457"/>
      <c r="G1" s="457"/>
    </row>
    <row r="2" spans="1:7" ht="38.25" customHeight="1">
      <c r="A2" s="468" t="s">
        <v>337</v>
      </c>
      <c r="B2" s="469"/>
      <c r="C2" s="469"/>
      <c r="D2" s="469"/>
      <c r="E2" s="469"/>
      <c r="F2" s="469"/>
      <c r="G2" s="469"/>
    </row>
    <row r="3" spans="1:7" ht="16.5">
      <c r="A3" s="148"/>
      <c r="B3" s="149" t="s">
        <v>113</v>
      </c>
      <c r="C3" s="459" t="s">
        <v>158</v>
      </c>
      <c r="D3" s="459"/>
      <c r="E3" s="459"/>
      <c r="F3" s="459"/>
      <c r="G3" s="459"/>
    </row>
    <row r="4" spans="1:7" ht="16.5">
      <c r="A4" s="148"/>
      <c r="B4" s="149" t="s">
        <v>114</v>
      </c>
      <c r="C4" s="456" t="s">
        <v>193</v>
      </c>
      <c r="D4" s="456"/>
      <c r="E4" s="456"/>
      <c r="F4" s="456"/>
      <c r="G4" s="456"/>
    </row>
    <row r="5" spans="1:7" ht="16.5">
      <c r="A5" s="148"/>
      <c r="B5" s="149" t="s">
        <v>115</v>
      </c>
      <c r="C5" s="456" t="s">
        <v>119</v>
      </c>
      <c r="D5" s="456"/>
      <c r="E5" s="456"/>
      <c r="F5" s="456"/>
      <c r="G5" s="456"/>
    </row>
    <row r="6" spans="1:7" ht="16.5">
      <c r="A6" s="148"/>
      <c r="B6" s="149" t="s">
        <v>116</v>
      </c>
      <c r="C6" s="456" t="s">
        <v>136</v>
      </c>
      <c r="D6" s="456"/>
      <c r="E6" s="456"/>
      <c r="F6" s="456"/>
      <c r="G6" s="456"/>
    </row>
    <row r="7" spans="1:7" ht="18.75">
      <c r="A7" s="3"/>
      <c r="B7" s="32"/>
      <c r="C7" s="33"/>
      <c r="D7" s="33"/>
      <c r="E7" s="33"/>
      <c r="F7" s="34"/>
      <c r="G7" s="167" t="s">
        <v>289</v>
      </c>
    </row>
    <row r="8" spans="1:7" ht="15.6" customHeight="1">
      <c r="A8" s="472" t="s">
        <v>0</v>
      </c>
      <c r="B8" s="472" t="s">
        <v>12</v>
      </c>
      <c r="C8" s="472" t="s">
        <v>9</v>
      </c>
      <c r="D8" s="472" t="s">
        <v>7</v>
      </c>
      <c r="E8" s="475" t="s">
        <v>32</v>
      </c>
      <c r="F8" s="476"/>
      <c r="G8" s="472" t="s">
        <v>3</v>
      </c>
    </row>
    <row r="9" spans="1:7">
      <c r="A9" s="474"/>
      <c r="B9" s="474"/>
      <c r="C9" s="474"/>
      <c r="D9" s="474"/>
      <c r="E9" s="477" t="s">
        <v>5</v>
      </c>
      <c r="F9" s="472" t="s">
        <v>4</v>
      </c>
      <c r="G9" s="474"/>
    </row>
    <row r="10" spans="1:7">
      <c r="A10" s="473"/>
      <c r="B10" s="473"/>
      <c r="C10" s="473"/>
      <c r="D10" s="473"/>
      <c r="E10" s="478"/>
      <c r="F10" s="473"/>
      <c r="G10" s="473"/>
    </row>
    <row r="11" spans="1:7" ht="25.5" customHeight="1">
      <c r="A11" s="150"/>
      <c r="B11" s="233" t="s">
        <v>6</v>
      </c>
      <c r="C11" s="151"/>
      <c r="D11" s="150"/>
      <c r="E11" s="150"/>
      <c r="F11" s="157">
        <f>SUM(F12+F14+F18)</f>
        <v>14480000</v>
      </c>
      <c r="G11" s="150"/>
    </row>
    <row r="12" spans="1:7">
      <c r="A12" s="18" t="s">
        <v>1</v>
      </c>
      <c r="B12" s="19" t="s">
        <v>30</v>
      </c>
      <c r="C12" s="20"/>
      <c r="D12" s="21"/>
      <c r="E12" s="21"/>
      <c r="F12" s="133">
        <f>F13</f>
        <v>2000000</v>
      </c>
      <c r="G12" s="101"/>
    </row>
    <row r="13" spans="1:7" ht="24" customHeight="1">
      <c r="A13" s="12">
        <v>1</v>
      </c>
      <c r="B13" s="13" t="s">
        <v>23</v>
      </c>
      <c r="C13" s="10" t="s">
        <v>10</v>
      </c>
      <c r="D13" s="11">
        <v>2</v>
      </c>
      <c r="E13" s="156">
        <v>1000000</v>
      </c>
      <c r="F13" s="117">
        <f>D13*E13</f>
        <v>2000000</v>
      </c>
      <c r="G13" s="101"/>
    </row>
    <row r="14" spans="1:7" ht="30.95" customHeight="1">
      <c r="A14" s="18" t="s">
        <v>2</v>
      </c>
      <c r="B14" s="19" t="s">
        <v>13</v>
      </c>
      <c r="C14" s="20"/>
      <c r="D14" s="21"/>
      <c r="E14" s="21"/>
      <c r="F14" s="133">
        <f>F15+F16+F17</f>
        <v>12280000</v>
      </c>
      <c r="G14" s="101"/>
    </row>
    <row r="15" spans="1:7" ht="31.5">
      <c r="A15" s="12">
        <v>1</v>
      </c>
      <c r="B15" s="13" t="s">
        <v>14</v>
      </c>
      <c r="C15" s="10" t="s">
        <v>11</v>
      </c>
      <c r="D15" s="11">
        <v>1</v>
      </c>
      <c r="E15" s="155">
        <v>4000000</v>
      </c>
      <c r="F15" s="117">
        <f>D15*E15</f>
        <v>4000000</v>
      </c>
      <c r="G15" s="101"/>
    </row>
    <row r="16" spans="1:7" ht="31.5">
      <c r="A16" s="12">
        <v>2</v>
      </c>
      <c r="B16" s="13" t="s">
        <v>19</v>
      </c>
      <c r="C16" s="10" t="s">
        <v>20</v>
      </c>
      <c r="D16" s="11">
        <v>92</v>
      </c>
      <c r="E16" s="155">
        <v>40000</v>
      </c>
      <c r="F16" s="117">
        <f>D16*E16</f>
        <v>3680000</v>
      </c>
      <c r="G16" s="101"/>
    </row>
    <row r="17" spans="1:7" ht="25.5" customHeight="1">
      <c r="A17" s="12">
        <v>3</v>
      </c>
      <c r="B17" s="13" t="s">
        <v>15</v>
      </c>
      <c r="C17" s="10" t="s">
        <v>34</v>
      </c>
      <c r="D17" s="11">
        <v>92</v>
      </c>
      <c r="E17" s="155">
        <v>50000</v>
      </c>
      <c r="F17" s="117">
        <f>D17*E17</f>
        <v>4600000</v>
      </c>
      <c r="G17" s="101"/>
    </row>
    <row r="18" spans="1:7" ht="32.450000000000003" customHeight="1">
      <c r="A18" s="18" t="s">
        <v>8</v>
      </c>
      <c r="B18" s="24" t="s">
        <v>16</v>
      </c>
      <c r="C18" s="20"/>
      <c r="D18" s="21"/>
      <c r="E18" s="21"/>
      <c r="F18" s="133">
        <f>F19</f>
        <v>200000</v>
      </c>
      <c r="G18" s="101"/>
    </row>
    <row r="19" spans="1:7" ht="31.5">
      <c r="A19" s="12">
        <v>1</v>
      </c>
      <c r="B19" s="15" t="s">
        <v>127</v>
      </c>
      <c r="C19" s="16" t="s">
        <v>33</v>
      </c>
      <c r="D19" s="11">
        <v>1</v>
      </c>
      <c r="E19" s="155">
        <v>200000</v>
      </c>
      <c r="F19" s="117">
        <v>200000</v>
      </c>
      <c r="G19" s="101"/>
    </row>
  </sheetData>
  <mergeCells count="14">
    <mergeCell ref="A1:G1"/>
    <mergeCell ref="A2:G2"/>
    <mergeCell ref="C3:G3"/>
    <mergeCell ref="C4:G4"/>
    <mergeCell ref="C5:G5"/>
    <mergeCell ref="C6:G6"/>
    <mergeCell ref="A8:A10"/>
    <mergeCell ref="B8:B10"/>
    <mergeCell ref="C8:C10"/>
    <mergeCell ref="D8:D10"/>
    <mergeCell ref="E8:F8"/>
    <mergeCell ref="G8:G10"/>
    <mergeCell ref="E9:E10"/>
    <mergeCell ref="F9:F10"/>
  </mergeCells>
  <printOptions horizontalCentered="1"/>
  <pageMargins left="0.51181102362204722" right="0.31496062992125984" top="0.35433070866141736" bottom="0.35433070866141736" header="0.31496062992125984" footer="0.31496062992125984"/>
  <pageSetup paperSize="9" scale="90" fitToHeight="0" orientation="portrait" verticalDpi="0" r:id="rId1"/>
  <headerFooter>
    <oddFooter>Page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opLeftCell="A10" zoomScaleNormal="100" workbookViewId="0">
      <selection activeCell="B17" sqref="B17"/>
    </sheetView>
  </sheetViews>
  <sheetFormatPr defaultRowHeight="15.75"/>
  <cols>
    <col min="1" max="1" width="3.625" customWidth="1"/>
    <col min="2" max="2" width="37" customWidth="1"/>
    <col min="3" max="3" width="8.125" customWidth="1"/>
    <col min="4" max="4" width="6" customWidth="1"/>
    <col min="5" max="5" width="12.625" customWidth="1"/>
    <col min="6" max="6" width="13.125" customWidth="1"/>
    <col min="7" max="7" width="13.5" customWidth="1"/>
  </cols>
  <sheetData>
    <row r="1" spans="1:7" ht="18.75">
      <c r="A1" s="469" t="s">
        <v>131</v>
      </c>
      <c r="B1" s="469"/>
      <c r="C1" s="469"/>
      <c r="D1" s="469"/>
      <c r="E1" s="469"/>
      <c r="F1" s="469"/>
      <c r="G1" s="469"/>
    </row>
    <row r="2" spans="1:7" ht="36" customHeight="1">
      <c r="A2" s="470" t="s">
        <v>338</v>
      </c>
      <c r="B2" s="471"/>
      <c r="C2" s="471"/>
      <c r="D2" s="471"/>
      <c r="E2" s="471"/>
      <c r="F2" s="471"/>
      <c r="G2" s="471"/>
    </row>
    <row r="3" spans="1:7" ht="31.5" customHeight="1">
      <c r="A3" s="170"/>
      <c r="B3" s="149" t="s">
        <v>113</v>
      </c>
      <c r="C3" s="459" t="s">
        <v>185</v>
      </c>
      <c r="D3" s="459"/>
      <c r="E3" s="459"/>
      <c r="F3" s="459"/>
      <c r="G3" s="459"/>
    </row>
    <row r="4" spans="1:7" ht="16.5">
      <c r="A4" s="170"/>
      <c r="B4" s="149" t="s">
        <v>114</v>
      </c>
      <c r="C4" s="456" t="s">
        <v>160</v>
      </c>
      <c r="D4" s="456"/>
      <c r="E4" s="456"/>
      <c r="F4" s="456"/>
      <c r="G4" s="456"/>
    </row>
    <row r="5" spans="1:7" ht="16.5">
      <c r="A5" s="170"/>
      <c r="B5" s="149" t="s">
        <v>115</v>
      </c>
      <c r="C5" s="456" t="s">
        <v>119</v>
      </c>
      <c r="D5" s="456"/>
      <c r="E5" s="456"/>
      <c r="F5" s="456"/>
      <c r="G5" s="456"/>
    </row>
    <row r="6" spans="1:7" ht="16.5">
      <c r="A6" s="170"/>
      <c r="B6" s="149" t="s">
        <v>116</v>
      </c>
      <c r="C6" s="456" t="s">
        <v>141</v>
      </c>
      <c r="D6" s="456"/>
      <c r="E6" s="456"/>
      <c r="F6" s="456"/>
      <c r="G6" s="456"/>
    </row>
    <row r="7" spans="1:7" ht="18.75">
      <c r="A7" s="100"/>
      <c r="B7" s="494"/>
      <c r="C7" s="495"/>
      <c r="D7" s="495"/>
      <c r="E7" s="495"/>
      <c r="F7" s="496" t="s">
        <v>70</v>
      </c>
      <c r="G7" s="496"/>
    </row>
    <row r="8" spans="1:7" s="58" customFormat="1" ht="18" customHeight="1">
      <c r="A8" s="497" t="s">
        <v>0</v>
      </c>
      <c r="B8" s="497" t="s">
        <v>12</v>
      </c>
      <c r="C8" s="497" t="s">
        <v>9</v>
      </c>
      <c r="D8" s="497" t="s">
        <v>7</v>
      </c>
      <c r="E8" s="499" t="s">
        <v>32</v>
      </c>
      <c r="F8" s="500"/>
      <c r="G8" s="497" t="s">
        <v>3</v>
      </c>
    </row>
    <row r="9" spans="1:7" s="58" customFormat="1" ht="17.25" customHeight="1">
      <c r="A9" s="498"/>
      <c r="B9" s="498"/>
      <c r="C9" s="498"/>
      <c r="D9" s="498"/>
      <c r="E9" s="177" t="s">
        <v>5</v>
      </c>
      <c r="F9" s="178" t="s">
        <v>4</v>
      </c>
      <c r="G9" s="501"/>
    </row>
    <row r="10" spans="1:7" s="58" customFormat="1" ht="24" customHeight="1">
      <c r="A10" s="174"/>
      <c r="B10" s="491" t="s">
        <v>6</v>
      </c>
      <c r="C10" s="492"/>
      <c r="D10" s="492"/>
      <c r="E10" s="493"/>
      <c r="F10" s="175">
        <f>F11+F17+F22</f>
        <v>19490000</v>
      </c>
      <c r="G10" s="176"/>
    </row>
    <row r="11" spans="1:7">
      <c r="A11" s="99" t="s">
        <v>1</v>
      </c>
      <c r="B11" s="98" t="s">
        <v>30</v>
      </c>
      <c r="C11" s="97"/>
      <c r="D11" s="96"/>
      <c r="E11" s="96"/>
      <c r="F11" s="95">
        <f>SUM(F12:F16)</f>
        <v>6280000</v>
      </c>
      <c r="G11" s="94"/>
    </row>
    <row r="12" spans="1:7">
      <c r="A12" s="83">
        <v>1</v>
      </c>
      <c r="B12" s="91" t="s">
        <v>58</v>
      </c>
      <c r="C12" s="90" t="s">
        <v>10</v>
      </c>
      <c r="D12" s="80" t="s">
        <v>63</v>
      </c>
      <c r="E12" s="68">
        <v>1200000</v>
      </c>
      <c r="F12" s="68">
        <f>D12*E12</f>
        <v>2400000</v>
      </c>
      <c r="G12" s="79"/>
    </row>
    <row r="13" spans="1:7">
      <c r="A13" s="83">
        <v>2</v>
      </c>
      <c r="B13" s="91" t="s">
        <v>22</v>
      </c>
      <c r="C13" s="90" t="s">
        <v>10</v>
      </c>
      <c r="D13" s="80" t="s">
        <v>63</v>
      </c>
      <c r="E13" s="68">
        <f>E12*70%</f>
        <v>840000</v>
      </c>
      <c r="F13" s="68">
        <f>D13*E13</f>
        <v>1680000</v>
      </c>
      <c r="G13" s="79"/>
    </row>
    <row r="14" spans="1:7">
      <c r="A14" s="83">
        <v>3</v>
      </c>
      <c r="B14" s="91" t="s">
        <v>24</v>
      </c>
      <c r="C14" s="90" t="s">
        <v>20</v>
      </c>
      <c r="D14" s="80" t="s">
        <v>63</v>
      </c>
      <c r="E14" s="68">
        <v>200000</v>
      </c>
      <c r="F14" s="68">
        <f>D14*E14</f>
        <v>400000</v>
      </c>
      <c r="G14" s="79"/>
    </row>
    <row r="15" spans="1:7" ht="31.5">
      <c r="A15" s="83">
        <v>4</v>
      </c>
      <c r="B15" s="91" t="s">
        <v>54</v>
      </c>
      <c r="C15" s="90" t="s">
        <v>53</v>
      </c>
      <c r="D15" s="80" t="s">
        <v>63</v>
      </c>
      <c r="E15" s="68">
        <v>300000</v>
      </c>
      <c r="F15" s="68">
        <f>D15*E15*2</f>
        <v>1200000</v>
      </c>
      <c r="G15" s="93"/>
    </row>
    <row r="16" spans="1:7">
      <c r="A16" s="83">
        <v>5</v>
      </c>
      <c r="B16" s="91" t="s">
        <v>51</v>
      </c>
      <c r="C16" s="90" t="s">
        <v>11</v>
      </c>
      <c r="D16" s="80" t="s">
        <v>63</v>
      </c>
      <c r="E16" s="68">
        <v>300000</v>
      </c>
      <c r="F16" s="68">
        <f>D16*E16</f>
        <v>600000</v>
      </c>
      <c r="G16" s="93"/>
    </row>
    <row r="17" spans="1:7" ht="31.5">
      <c r="A17" s="89" t="s">
        <v>2</v>
      </c>
      <c r="B17" s="92" t="s">
        <v>13</v>
      </c>
      <c r="C17" s="87"/>
      <c r="D17" s="86"/>
      <c r="E17" s="85"/>
      <c r="F17" s="84">
        <f>SUM(F18:F21)</f>
        <v>11210000</v>
      </c>
      <c r="G17" s="79"/>
    </row>
    <row r="18" spans="1:7" ht="31.5">
      <c r="A18" s="83">
        <v>1</v>
      </c>
      <c r="B18" s="91" t="s">
        <v>14</v>
      </c>
      <c r="C18" s="90" t="s">
        <v>11</v>
      </c>
      <c r="D18" s="80" t="s">
        <v>60</v>
      </c>
      <c r="E18" s="68">
        <v>3500000</v>
      </c>
      <c r="F18" s="68">
        <f>D18*E18</f>
        <v>3500000</v>
      </c>
      <c r="G18" s="79"/>
    </row>
    <row r="19" spans="1:7">
      <c r="A19" s="83">
        <v>2</v>
      </c>
      <c r="B19" s="91" t="s">
        <v>49</v>
      </c>
      <c r="C19" s="90" t="s">
        <v>45</v>
      </c>
      <c r="D19" s="80" t="s">
        <v>60</v>
      </c>
      <c r="E19" s="68">
        <v>1000000</v>
      </c>
      <c r="F19" s="68">
        <f>D19*E19</f>
        <v>1000000</v>
      </c>
      <c r="G19" s="79"/>
    </row>
    <row r="20" spans="1:7" ht="31.5">
      <c r="A20" s="83">
        <v>3</v>
      </c>
      <c r="B20" s="91" t="s">
        <v>19</v>
      </c>
      <c r="C20" s="90" t="s">
        <v>20</v>
      </c>
      <c r="D20" s="80" t="s">
        <v>62</v>
      </c>
      <c r="E20" s="68">
        <v>30000</v>
      </c>
      <c r="F20" s="68">
        <f>D20*E20</f>
        <v>2610000</v>
      </c>
      <c r="G20" s="79"/>
    </row>
    <row r="21" spans="1:7">
      <c r="A21" s="83">
        <v>4</v>
      </c>
      <c r="B21" s="91" t="s">
        <v>15</v>
      </c>
      <c r="C21" s="90" t="s">
        <v>34</v>
      </c>
      <c r="D21" s="80" t="s">
        <v>61</v>
      </c>
      <c r="E21" s="68">
        <v>50000</v>
      </c>
      <c r="F21" s="68">
        <f>D21*E21</f>
        <v>4100000</v>
      </c>
      <c r="G21" s="79"/>
    </row>
    <row r="22" spans="1:7" ht="31.5">
      <c r="A22" s="89" t="s">
        <v>8</v>
      </c>
      <c r="B22" s="88" t="s">
        <v>16</v>
      </c>
      <c r="C22" s="87"/>
      <c r="D22" s="86"/>
      <c r="E22" s="85"/>
      <c r="F22" s="84">
        <f>SUM(F23:F24)</f>
        <v>2000000</v>
      </c>
      <c r="G22" s="79"/>
    </row>
    <row r="23" spans="1:7" ht="31.5">
      <c r="A23" s="83">
        <v>1</v>
      </c>
      <c r="B23" s="82" t="s">
        <v>17</v>
      </c>
      <c r="C23" s="81" t="s">
        <v>33</v>
      </c>
      <c r="D23" s="80" t="s">
        <v>60</v>
      </c>
      <c r="E23" s="68"/>
      <c r="F23" s="68">
        <v>1000000</v>
      </c>
      <c r="G23" s="79"/>
    </row>
    <row r="24" spans="1:7">
      <c r="A24" s="78">
        <v>2</v>
      </c>
      <c r="B24" s="77" t="s">
        <v>48</v>
      </c>
      <c r="C24" s="76" t="s">
        <v>33</v>
      </c>
      <c r="D24" s="75" t="s">
        <v>60</v>
      </c>
      <c r="E24" s="74"/>
      <c r="F24" s="74">
        <v>1000000</v>
      </c>
      <c r="G24" s="73"/>
    </row>
  </sheetData>
  <mergeCells count="15">
    <mergeCell ref="B10:E10"/>
    <mergeCell ref="A1:G1"/>
    <mergeCell ref="A2:G2"/>
    <mergeCell ref="C3:G3"/>
    <mergeCell ref="C4:G4"/>
    <mergeCell ref="C5:G5"/>
    <mergeCell ref="C6:G6"/>
    <mergeCell ref="B7:E7"/>
    <mergeCell ref="F7:G7"/>
    <mergeCell ref="A8:A9"/>
    <mergeCell ref="B8:B9"/>
    <mergeCell ref="C8:C9"/>
    <mergeCell ref="D8:D9"/>
    <mergeCell ref="E8:F8"/>
    <mergeCell ref="G8:G9"/>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topLeftCell="A19" zoomScaleNormal="100" workbookViewId="0">
      <selection activeCell="B17" sqref="B17"/>
    </sheetView>
  </sheetViews>
  <sheetFormatPr defaultRowHeight="15.75"/>
  <cols>
    <col min="1" max="1" width="5.5" customWidth="1"/>
    <col min="2" max="2" width="29.375" customWidth="1"/>
    <col min="3" max="3" width="10" customWidth="1"/>
    <col min="4" max="4" width="9.5" customWidth="1"/>
    <col min="5" max="5" width="13.25" customWidth="1"/>
    <col min="6" max="6" width="12.875" customWidth="1"/>
    <col min="7" max="7" width="11.5" customWidth="1"/>
  </cols>
  <sheetData>
    <row r="1" spans="1:7" ht="18.75">
      <c r="A1" s="469" t="s">
        <v>131</v>
      </c>
      <c r="B1" s="469"/>
      <c r="C1" s="469"/>
      <c r="D1" s="469"/>
      <c r="E1" s="469"/>
      <c r="F1" s="469"/>
      <c r="G1" s="469"/>
    </row>
    <row r="2" spans="1:7" ht="16.5">
      <c r="A2" s="470" t="s">
        <v>159</v>
      </c>
      <c r="B2" s="471"/>
      <c r="C2" s="471"/>
      <c r="D2" s="471"/>
      <c r="E2" s="471"/>
      <c r="F2" s="471"/>
      <c r="G2" s="471"/>
    </row>
    <row r="3" spans="1:7" ht="36.75" customHeight="1">
      <c r="A3" s="170"/>
      <c r="B3" s="149" t="s">
        <v>113</v>
      </c>
      <c r="C3" s="459" t="s">
        <v>41</v>
      </c>
      <c r="D3" s="459"/>
      <c r="E3" s="459"/>
      <c r="F3" s="459"/>
      <c r="G3" s="459"/>
    </row>
    <row r="4" spans="1:7" ht="16.5">
      <c r="A4" s="170"/>
      <c r="B4" s="149" t="s">
        <v>114</v>
      </c>
      <c r="C4" s="456" t="s">
        <v>214</v>
      </c>
      <c r="D4" s="456"/>
      <c r="E4" s="456"/>
      <c r="F4" s="456"/>
      <c r="G4" s="456"/>
    </row>
    <row r="5" spans="1:7" ht="16.5">
      <c r="A5" s="170"/>
      <c r="B5" s="149" t="s">
        <v>115</v>
      </c>
      <c r="C5" s="456" t="s">
        <v>77</v>
      </c>
      <c r="D5" s="456"/>
      <c r="E5" s="456"/>
      <c r="F5" s="456"/>
      <c r="G5" s="456"/>
    </row>
    <row r="6" spans="1:7" ht="16.5">
      <c r="A6" s="170"/>
      <c r="B6" s="149" t="s">
        <v>116</v>
      </c>
      <c r="C6" s="456" t="s">
        <v>40</v>
      </c>
      <c r="D6" s="456"/>
      <c r="E6" s="456"/>
      <c r="F6" s="456"/>
      <c r="G6" s="456"/>
    </row>
    <row r="7" spans="1:7" ht="18.75">
      <c r="A7" s="100"/>
      <c r="B7" s="494"/>
      <c r="C7" s="495"/>
      <c r="D7" s="495"/>
      <c r="E7" s="495"/>
      <c r="F7" s="496" t="s">
        <v>70</v>
      </c>
      <c r="G7" s="496"/>
    </row>
    <row r="8" spans="1:7">
      <c r="A8" s="497" t="s">
        <v>0</v>
      </c>
      <c r="B8" s="497" t="s">
        <v>12</v>
      </c>
      <c r="C8" s="497" t="s">
        <v>9</v>
      </c>
      <c r="D8" s="497" t="s">
        <v>7</v>
      </c>
      <c r="E8" s="499" t="s">
        <v>32</v>
      </c>
      <c r="F8" s="500"/>
      <c r="G8" s="497" t="s">
        <v>3</v>
      </c>
    </row>
    <row r="9" spans="1:7">
      <c r="A9" s="498"/>
      <c r="B9" s="498"/>
      <c r="C9" s="498"/>
      <c r="D9" s="498"/>
      <c r="E9" s="177" t="s">
        <v>5</v>
      </c>
      <c r="F9" s="178" t="s">
        <v>4</v>
      </c>
      <c r="G9" s="501"/>
    </row>
    <row r="10" spans="1:7" ht="27" customHeight="1">
      <c r="A10" s="502" t="s">
        <v>47</v>
      </c>
      <c r="B10" s="502"/>
      <c r="C10" s="502"/>
      <c r="D10" s="502"/>
      <c r="E10" s="502"/>
      <c r="F10" s="179">
        <f>F11+F17+F21+F26</f>
        <v>163860000</v>
      </c>
      <c r="G10" s="179"/>
    </row>
    <row r="11" spans="1:7">
      <c r="A11" s="18" t="s">
        <v>1</v>
      </c>
      <c r="B11" s="19" t="s">
        <v>30</v>
      </c>
      <c r="C11" s="180"/>
      <c r="D11" s="181"/>
      <c r="E11" s="182"/>
      <c r="F11" s="183">
        <f>SUM(F12:F16)</f>
        <v>16140000</v>
      </c>
      <c r="G11" s="181"/>
    </row>
    <row r="12" spans="1:7" ht="26.25" customHeight="1">
      <c r="A12" s="63">
        <v>1</v>
      </c>
      <c r="B12" s="66" t="s">
        <v>58</v>
      </c>
      <c r="C12" s="55" t="s">
        <v>10</v>
      </c>
      <c r="D12" s="59">
        <v>6</v>
      </c>
      <c r="E12" s="67">
        <v>1200000</v>
      </c>
      <c r="F12" s="67">
        <f>D12*E12</f>
        <v>7200000</v>
      </c>
      <c r="G12" s="59"/>
    </row>
    <row r="13" spans="1:7" ht="25.5" customHeight="1">
      <c r="A13" s="63">
        <v>2</v>
      </c>
      <c r="B13" s="66" t="s">
        <v>22</v>
      </c>
      <c r="C13" s="55" t="s">
        <v>10</v>
      </c>
      <c r="D13" s="59">
        <v>6</v>
      </c>
      <c r="E13" s="67">
        <v>840000</v>
      </c>
      <c r="F13" s="67">
        <f>D13*E13</f>
        <v>5040000</v>
      </c>
      <c r="G13" s="59"/>
    </row>
    <row r="14" spans="1:7" ht="34.5" customHeight="1">
      <c r="A14" s="63">
        <v>3</v>
      </c>
      <c r="B14" s="66" t="s">
        <v>24</v>
      </c>
      <c r="C14" s="55" t="s">
        <v>20</v>
      </c>
      <c r="D14" s="69">
        <v>6</v>
      </c>
      <c r="E14" s="72">
        <v>200000</v>
      </c>
      <c r="F14" s="67">
        <f>D14*E14</f>
        <v>1200000</v>
      </c>
      <c r="G14" s="69"/>
    </row>
    <row r="15" spans="1:7" ht="31.5">
      <c r="A15" s="63">
        <v>4</v>
      </c>
      <c r="B15" s="66" t="s">
        <v>54</v>
      </c>
      <c r="C15" s="55" t="s">
        <v>53</v>
      </c>
      <c r="D15" s="69">
        <v>6</v>
      </c>
      <c r="E15" s="72">
        <v>300000</v>
      </c>
      <c r="F15" s="67">
        <f>D15*E15</f>
        <v>1800000</v>
      </c>
      <c r="G15" s="69"/>
    </row>
    <row r="16" spans="1:7" ht="33" customHeight="1">
      <c r="A16" s="63">
        <v>5</v>
      </c>
      <c r="B16" s="66" t="s">
        <v>51</v>
      </c>
      <c r="C16" s="55" t="s">
        <v>11</v>
      </c>
      <c r="D16" s="69">
        <v>3</v>
      </c>
      <c r="E16" s="72">
        <v>300000</v>
      </c>
      <c r="F16" s="67">
        <f>D16*E16</f>
        <v>900000</v>
      </c>
      <c r="G16" s="69"/>
    </row>
    <row r="17" spans="1:7" ht="47.25">
      <c r="A17" s="18" t="s">
        <v>2</v>
      </c>
      <c r="B17" s="19" t="s">
        <v>31</v>
      </c>
      <c r="C17" s="184"/>
      <c r="D17" s="185"/>
      <c r="E17" s="186"/>
      <c r="F17" s="187">
        <f>F18+F19+F20</f>
        <v>102960000</v>
      </c>
      <c r="G17" s="185"/>
    </row>
    <row r="18" spans="1:7" ht="45.75" customHeight="1">
      <c r="A18" s="63">
        <v>1</v>
      </c>
      <c r="B18" s="66" t="s">
        <v>27</v>
      </c>
      <c r="C18" s="55" t="s">
        <v>20</v>
      </c>
      <c r="D18" s="60">
        <v>312</v>
      </c>
      <c r="E18" s="67">
        <v>50000</v>
      </c>
      <c r="F18" s="67">
        <f>E18*D18</f>
        <v>15600000</v>
      </c>
      <c r="G18" s="60"/>
    </row>
    <row r="19" spans="1:7" ht="59.25" customHeight="1">
      <c r="A19" s="63">
        <v>2</v>
      </c>
      <c r="B19" s="66" t="s">
        <v>28</v>
      </c>
      <c r="C19" s="55" t="s">
        <v>20</v>
      </c>
      <c r="D19" s="69">
        <v>312</v>
      </c>
      <c r="E19" s="72">
        <v>150000</v>
      </c>
      <c r="F19" s="67">
        <f>D19*E19</f>
        <v>46800000</v>
      </c>
      <c r="G19" s="69"/>
    </row>
    <row r="20" spans="1:7" ht="41.25" customHeight="1">
      <c r="A20" s="63">
        <v>3</v>
      </c>
      <c r="B20" s="71" t="s">
        <v>50</v>
      </c>
      <c r="C20" s="55" t="s">
        <v>20</v>
      </c>
      <c r="D20" s="69">
        <v>312</v>
      </c>
      <c r="E20" s="70">
        <v>130000</v>
      </c>
      <c r="F20" s="67">
        <f>D20*E20</f>
        <v>40560000</v>
      </c>
      <c r="G20" s="69"/>
    </row>
    <row r="21" spans="1:7" ht="31.5">
      <c r="A21" s="18" t="s">
        <v>8</v>
      </c>
      <c r="B21" s="19" t="s">
        <v>13</v>
      </c>
      <c r="C21" s="180"/>
      <c r="D21" s="181"/>
      <c r="E21" s="182"/>
      <c r="F21" s="183">
        <f>SUM(F22:F25)</f>
        <v>38760000</v>
      </c>
      <c r="G21" s="181"/>
    </row>
    <row r="22" spans="1:7" ht="31.5">
      <c r="A22" s="63">
        <v>1</v>
      </c>
      <c r="B22" s="66" t="s">
        <v>14</v>
      </c>
      <c r="C22" s="55" t="s">
        <v>11</v>
      </c>
      <c r="D22" s="59">
        <v>3</v>
      </c>
      <c r="E22" s="68">
        <v>3500000</v>
      </c>
      <c r="F22" s="64">
        <f>D22*E22</f>
        <v>10500000</v>
      </c>
      <c r="G22" s="59"/>
    </row>
    <row r="23" spans="1:7" ht="25.5" customHeight="1">
      <c r="A23" s="63">
        <v>2</v>
      </c>
      <c r="B23" s="66" t="s">
        <v>49</v>
      </c>
      <c r="C23" s="55" t="s">
        <v>45</v>
      </c>
      <c r="D23" s="59">
        <v>3</v>
      </c>
      <c r="E23" s="67">
        <v>1000000</v>
      </c>
      <c r="F23" s="64">
        <f>D23*E23</f>
        <v>3000000</v>
      </c>
      <c r="G23" s="59"/>
    </row>
    <row r="24" spans="1:7" ht="31.5">
      <c r="A24" s="63">
        <v>3</v>
      </c>
      <c r="B24" s="66" t="s">
        <v>19</v>
      </c>
      <c r="C24" s="55" t="s">
        <v>20</v>
      </c>
      <c r="D24" s="59">
        <v>322</v>
      </c>
      <c r="E24" s="65">
        <f>15000*2</f>
        <v>30000</v>
      </c>
      <c r="F24" s="64">
        <f>D24*E24</f>
        <v>9660000</v>
      </c>
      <c r="G24" s="59"/>
    </row>
    <row r="25" spans="1:7">
      <c r="A25" s="63">
        <v>4</v>
      </c>
      <c r="B25" s="66" t="s">
        <v>15</v>
      </c>
      <c r="C25" s="55" t="s">
        <v>34</v>
      </c>
      <c r="D25" s="59">
        <v>312</v>
      </c>
      <c r="E25" s="65">
        <v>50000</v>
      </c>
      <c r="F25" s="64">
        <f>D25*E25</f>
        <v>15600000</v>
      </c>
      <c r="G25" s="59"/>
    </row>
    <row r="26" spans="1:7" ht="31.5">
      <c r="A26" s="18" t="s">
        <v>29</v>
      </c>
      <c r="B26" s="24" t="s">
        <v>16</v>
      </c>
      <c r="C26" s="180"/>
      <c r="D26" s="181"/>
      <c r="E26" s="188"/>
      <c r="F26" s="189">
        <f>SUM(F27:F28)</f>
        <v>6000000</v>
      </c>
      <c r="G26" s="181"/>
    </row>
    <row r="27" spans="1:7" ht="31.5">
      <c r="A27" s="63">
        <v>1</v>
      </c>
      <c r="B27" s="62" t="s">
        <v>17</v>
      </c>
      <c r="C27" s="61" t="s">
        <v>33</v>
      </c>
      <c r="D27" s="59">
        <v>3</v>
      </c>
      <c r="E27" s="60"/>
      <c r="F27" s="60">
        <v>3000000</v>
      </c>
      <c r="G27" s="59"/>
    </row>
    <row r="28" spans="1:7">
      <c r="A28" s="63">
        <v>2</v>
      </c>
      <c r="B28" s="62" t="s">
        <v>48</v>
      </c>
      <c r="C28" s="61" t="s">
        <v>45</v>
      </c>
      <c r="D28" s="59">
        <v>3</v>
      </c>
      <c r="E28" s="60"/>
      <c r="F28" s="60">
        <v>3000000</v>
      </c>
      <c r="G28" s="59"/>
    </row>
  </sheetData>
  <mergeCells count="15">
    <mergeCell ref="A10:E10"/>
    <mergeCell ref="A1:G1"/>
    <mergeCell ref="A2:G2"/>
    <mergeCell ref="C3:G3"/>
    <mergeCell ref="C4:G4"/>
    <mergeCell ref="C5:G5"/>
    <mergeCell ref="C6:G6"/>
    <mergeCell ref="B7:E7"/>
    <mergeCell ref="F7:G7"/>
    <mergeCell ref="A8:A9"/>
    <mergeCell ref="B8:B9"/>
    <mergeCell ref="C8:C9"/>
    <mergeCell ref="D8:D9"/>
    <mergeCell ref="E8:F8"/>
    <mergeCell ref="G8:G9"/>
  </mergeCells>
  <printOptions horizontalCentered="1"/>
  <pageMargins left="0.51181102362204722" right="0.31496062992125984" top="0.35433070866141736" bottom="0.35433070866141736" header="0.31496062992125984" footer="0.31496062992125984"/>
  <pageSetup paperSize="9" scale="96" fitToHeight="0" orientation="portrait" verticalDpi="0" r:id="rId1"/>
  <headerFooter>
    <oddFooter>Page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
  <sheetViews>
    <sheetView topLeftCell="A16" zoomScaleNormal="100" workbookViewId="0">
      <selection activeCell="B17" sqref="B17"/>
    </sheetView>
  </sheetViews>
  <sheetFormatPr defaultColWidth="10.5" defaultRowHeight="15"/>
  <cols>
    <col min="1" max="1" width="5.25" style="2" customWidth="1"/>
    <col min="2" max="2" width="36.75" style="2" customWidth="1"/>
    <col min="3" max="3" width="8" style="2" customWidth="1"/>
    <col min="4" max="4" width="9.375" style="2" customWidth="1"/>
    <col min="5" max="5" width="13.75" style="2" customWidth="1"/>
    <col min="6" max="7" width="13.5" style="2" customWidth="1"/>
    <col min="8" max="8" width="5.875" style="2" customWidth="1"/>
    <col min="9" max="16384" width="10.5" style="2"/>
  </cols>
  <sheetData>
    <row r="1" spans="1:8" ht="25.5" customHeight="1">
      <c r="A1" s="469" t="s">
        <v>131</v>
      </c>
      <c r="B1" s="469"/>
      <c r="C1" s="469"/>
      <c r="D1" s="469"/>
      <c r="E1" s="469"/>
      <c r="F1" s="469"/>
      <c r="G1" s="469"/>
      <c r="H1" s="168"/>
    </row>
    <row r="2" spans="1:8" ht="39" customHeight="1">
      <c r="A2" s="468" t="s">
        <v>339</v>
      </c>
      <c r="B2" s="469"/>
      <c r="C2" s="469"/>
      <c r="D2" s="469"/>
      <c r="E2" s="469"/>
      <c r="F2" s="469"/>
      <c r="G2" s="469"/>
      <c r="H2" s="169"/>
    </row>
    <row r="3" spans="1:8" ht="30.75" customHeight="1">
      <c r="A3" s="170"/>
      <c r="B3" s="149" t="s">
        <v>113</v>
      </c>
      <c r="C3" s="459" t="s">
        <v>41</v>
      </c>
      <c r="D3" s="459"/>
      <c r="E3" s="459"/>
      <c r="F3" s="459"/>
      <c r="G3" s="459"/>
      <c r="H3" s="168"/>
    </row>
    <row r="4" spans="1:8" ht="14.25" customHeight="1">
      <c r="A4" s="170"/>
      <c r="B4" s="149" t="s">
        <v>114</v>
      </c>
      <c r="C4" s="456" t="s">
        <v>215</v>
      </c>
      <c r="D4" s="456"/>
      <c r="E4" s="456"/>
      <c r="F4" s="456"/>
      <c r="G4" s="456"/>
      <c r="H4" s="168"/>
    </row>
    <row r="5" spans="1:8" ht="14.25" customHeight="1">
      <c r="A5" s="170"/>
      <c r="B5" s="149" t="s">
        <v>115</v>
      </c>
      <c r="C5" s="456" t="s">
        <v>77</v>
      </c>
      <c r="D5" s="456"/>
      <c r="E5" s="456"/>
      <c r="F5" s="456"/>
      <c r="G5" s="456"/>
      <c r="H5" s="168"/>
    </row>
    <row r="6" spans="1:8" ht="23.25" customHeight="1">
      <c r="A6" s="170"/>
      <c r="B6" s="149" t="s">
        <v>116</v>
      </c>
      <c r="C6" s="456" t="s">
        <v>136</v>
      </c>
      <c r="D6" s="456"/>
      <c r="E6" s="456"/>
      <c r="F6" s="456"/>
      <c r="G6" s="456"/>
      <c r="H6" s="168"/>
    </row>
    <row r="7" spans="1:8" ht="18.75">
      <c r="A7" s="3"/>
      <c r="B7" s="32"/>
      <c r="C7" s="33"/>
      <c r="D7" s="33"/>
      <c r="E7" s="33"/>
      <c r="F7" s="34"/>
      <c r="G7" s="167" t="s">
        <v>70</v>
      </c>
    </row>
    <row r="8" spans="1:8" ht="18" customHeight="1">
      <c r="A8" s="463" t="s">
        <v>0</v>
      </c>
      <c r="B8" s="463" t="s">
        <v>12</v>
      </c>
      <c r="C8" s="463" t="s">
        <v>9</v>
      </c>
      <c r="D8" s="463" t="s">
        <v>7</v>
      </c>
      <c r="E8" s="464" t="s">
        <v>32</v>
      </c>
      <c r="F8" s="464"/>
      <c r="G8" s="463" t="s">
        <v>3</v>
      </c>
    </row>
    <row r="9" spans="1:8" ht="16.5" customHeight="1">
      <c r="A9" s="463"/>
      <c r="B9" s="463"/>
      <c r="C9" s="463"/>
      <c r="D9" s="463"/>
      <c r="E9" s="464" t="s">
        <v>5</v>
      </c>
      <c r="F9" s="463" t="s">
        <v>4</v>
      </c>
      <c r="G9" s="463"/>
    </row>
    <row r="10" spans="1:8" s="53" customFormat="1" ht="9" customHeight="1">
      <c r="A10" s="463"/>
      <c r="B10" s="463"/>
      <c r="C10" s="463"/>
      <c r="D10" s="463"/>
      <c r="E10" s="464"/>
      <c r="F10" s="463"/>
      <c r="G10" s="463"/>
    </row>
    <row r="11" spans="1:8" s="53" customFormat="1" ht="38.25" customHeight="1">
      <c r="A11" s="401"/>
      <c r="B11" s="401" t="s">
        <v>226</v>
      </c>
      <c r="C11" s="401"/>
      <c r="D11" s="401"/>
      <c r="E11" s="402"/>
      <c r="F11" s="403">
        <f>F12*2</f>
        <v>256696000</v>
      </c>
      <c r="G11" s="401"/>
    </row>
    <row r="12" spans="1:8" s="52" customFormat="1" ht="24" customHeight="1">
      <c r="A12" s="150"/>
      <c r="B12" s="150" t="s">
        <v>6</v>
      </c>
      <c r="C12" s="151"/>
      <c r="D12" s="150"/>
      <c r="E12" s="150"/>
      <c r="F12" s="152">
        <f>F13+F15+F19+F25+F27</f>
        <v>128348000</v>
      </c>
      <c r="G12" s="150"/>
    </row>
    <row r="13" spans="1:8" s="52" customFormat="1" ht="21.75" customHeight="1">
      <c r="A13" s="18" t="s">
        <v>1</v>
      </c>
      <c r="B13" s="19" t="s">
        <v>30</v>
      </c>
      <c r="C13" s="20"/>
      <c r="D13" s="21"/>
      <c r="E13" s="21"/>
      <c r="F13" s="40">
        <f>SUM(F14:F14)</f>
        <v>4000000</v>
      </c>
      <c r="G13" s="101"/>
    </row>
    <row r="14" spans="1:8" s="52" customFormat="1" ht="24" customHeight="1">
      <c r="A14" s="12">
        <v>1</v>
      </c>
      <c r="B14" s="13" t="s">
        <v>58</v>
      </c>
      <c r="C14" s="10" t="s">
        <v>10</v>
      </c>
      <c r="D14" s="44">
        <v>4</v>
      </c>
      <c r="E14" s="39">
        <v>1000000</v>
      </c>
      <c r="F14" s="37">
        <f>D14*E14</f>
        <v>4000000</v>
      </c>
      <c r="G14" s="101"/>
    </row>
    <row r="15" spans="1:8" s="52" customFormat="1" ht="35.25" customHeight="1">
      <c r="A15" s="18" t="s">
        <v>2</v>
      </c>
      <c r="B15" s="248" t="s">
        <v>31</v>
      </c>
      <c r="C15" s="18"/>
      <c r="D15" s="18"/>
      <c r="E15" s="18"/>
      <c r="F15" s="49">
        <f>SUM(F16:F18)</f>
        <v>81960000</v>
      </c>
      <c r="G15" s="101"/>
    </row>
    <row r="16" spans="1:8" s="52" customFormat="1" ht="50.25" customHeight="1">
      <c r="A16" s="12">
        <v>1</v>
      </c>
      <c r="B16" s="13" t="s">
        <v>38</v>
      </c>
      <c r="C16" s="48" t="s">
        <v>20</v>
      </c>
      <c r="D16" s="47">
        <v>161</v>
      </c>
      <c r="E16" s="46">
        <v>100000</v>
      </c>
      <c r="F16" s="45">
        <f>D16*E16</f>
        <v>16100000</v>
      </c>
      <c r="G16" s="101"/>
    </row>
    <row r="17" spans="1:7" s="52" customFormat="1" ht="54.75" customHeight="1">
      <c r="A17" s="12">
        <v>2</v>
      </c>
      <c r="B17" s="13" t="s">
        <v>37</v>
      </c>
      <c r="C17" s="48" t="s">
        <v>11</v>
      </c>
      <c r="D17" s="47">
        <v>80</v>
      </c>
      <c r="E17" s="46">
        <f>150000*2</f>
        <v>300000</v>
      </c>
      <c r="F17" s="45">
        <f>D17*E17</f>
        <v>24000000</v>
      </c>
      <c r="G17" s="101"/>
    </row>
    <row r="18" spans="1:7" s="51" customFormat="1" ht="39" customHeight="1">
      <c r="A18" s="12">
        <v>3</v>
      </c>
      <c r="B18" s="13" t="s">
        <v>36</v>
      </c>
      <c r="C18" s="48" t="s">
        <v>20</v>
      </c>
      <c r="D18" s="47">
        <v>161</v>
      </c>
      <c r="E18" s="46">
        <f>130000*2</f>
        <v>260000</v>
      </c>
      <c r="F18" s="45">
        <f>D18*E18</f>
        <v>41860000</v>
      </c>
      <c r="G18" s="101"/>
    </row>
    <row r="19" spans="1:7" s="52" customFormat="1" ht="30.75" customHeight="1">
      <c r="A19" s="18" t="s">
        <v>8</v>
      </c>
      <c r="B19" s="19" t="s">
        <v>13</v>
      </c>
      <c r="C19" s="20"/>
      <c r="D19" s="21"/>
      <c r="E19" s="21"/>
      <c r="F19" s="40">
        <f>SUM(F20:F24)</f>
        <v>30620000</v>
      </c>
      <c r="G19" s="101"/>
    </row>
    <row r="20" spans="1:7" s="52" customFormat="1" ht="33.75" customHeight="1">
      <c r="A20" s="12">
        <v>1</v>
      </c>
      <c r="B20" s="13" t="s">
        <v>14</v>
      </c>
      <c r="C20" s="10" t="s">
        <v>11</v>
      </c>
      <c r="D20" s="44">
        <v>2</v>
      </c>
      <c r="E20" s="39">
        <v>3500000</v>
      </c>
      <c r="F20" s="37">
        <f>D20*E20</f>
        <v>7000000</v>
      </c>
      <c r="G20" s="101"/>
    </row>
    <row r="21" spans="1:7" s="52" customFormat="1" ht="24" customHeight="1">
      <c r="A21" s="12">
        <v>2</v>
      </c>
      <c r="B21" s="13" t="s">
        <v>137</v>
      </c>
      <c r="C21" s="10" t="s">
        <v>45</v>
      </c>
      <c r="D21" s="44">
        <v>1</v>
      </c>
      <c r="E21" s="39">
        <v>1000000</v>
      </c>
      <c r="F21" s="37">
        <f>D21*E21</f>
        <v>1000000</v>
      </c>
      <c r="G21" s="101"/>
    </row>
    <row r="22" spans="1:7" s="52" customFormat="1" ht="33" customHeight="1">
      <c r="A22" s="12">
        <v>3</v>
      </c>
      <c r="B22" s="13" t="s">
        <v>19</v>
      </c>
      <c r="C22" s="10" t="s">
        <v>20</v>
      </c>
      <c r="D22" s="44">
        <v>162</v>
      </c>
      <c r="E22" s="39">
        <v>80000</v>
      </c>
      <c r="F22" s="37">
        <f>D22*E22</f>
        <v>12960000</v>
      </c>
      <c r="G22" s="101"/>
    </row>
    <row r="23" spans="1:7" s="52" customFormat="1" ht="21.75" customHeight="1">
      <c r="A23" s="12">
        <v>4</v>
      </c>
      <c r="B23" s="13" t="s">
        <v>42</v>
      </c>
      <c r="C23" s="48" t="s">
        <v>66</v>
      </c>
      <c r="D23" s="47">
        <v>161</v>
      </c>
      <c r="E23" s="46">
        <v>10000</v>
      </c>
      <c r="F23" s="45">
        <f>D23*E23</f>
        <v>1610000</v>
      </c>
      <c r="G23" s="334"/>
    </row>
    <row r="24" spans="1:7" s="51" customFormat="1" ht="18" customHeight="1">
      <c r="A24" s="12">
        <v>4</v>
      </c>
      <c r="B24" s="13" t="s">
        <v>15</v>
      </c>
      <c r="C24" s="10" t="s">
        <v>34</v>
      </c>
      <c r="D24" s="44">
        <v>161</v>
      </c>
      <c r="E24" s="39">
        <v>50000</v>
      </c>
      <c r="F24" s="37">
        <f>D24*E24</f>
        <v>8050000</v>
      </c>
      <c r="G24" s="101"/>
    </row>
    <row r="25" spans="1:7" s="51" customFormat="1" ht="34.5" customHeight="1">
      <c r="A25" s="18" t="s">
        <v>29</v>
      </c>
      <c r="B25" s="24" t="s">
        <v>16</v>
      </c>
      <c r="C25" s="20"/>
      <c r="D25" s="21"/>
      <c r="E25" s="21"/>
      <c r="F25" s="40">
        <f>F26</f>
        <v>100000</v>
      </c>
      <c r="G25" s="101"/>
    </row>
    <row r="26" spans="1:7" s="51" customFormat="1" ht="33.75" customHeight="1">
      <c r="A26" s="12">
        <v>1</v>
      </c>
      <c r="B26" s="15" t="s">
        <v>17</v>
      </c>
      <c r="C26" s="16" t="s">
        <v>45</v>
      </c>
      <c r="D26" s="43">
        <v>1</v>
      </c>
      <c r="E26" s="39">
        <v>100000</v>
      </c>
      <c r="F26" s="37">
        <f>D26*E26</f>
        <v>100000</v>
      </c>
      <c r="G26" s="101"/>
    </row>
    <row r="27" spans="1:7" s="51" customFormat="1" ht="31.5" customHeight="1">
      <c r="A27" s="12">
        <v>2</v>
      </c>
      <c r="B27" s="15" t="s">
        <v>18</v>
      </c>
      <c r="C27" s="16" t="s">
        <v>20</v>
      </c>
      <c r="D27" s="43"/>
      <c r="E27" s="38"/>
      <c r="F27" s="37">
        <v>11668000</v>
      </c>
      <c r="G27" s="101"/>
    </row>
  </sheetData>
  <sheetProtection selectLockedCells="1"/>
  <mergeCells count="14">
    <mergeCell ref="C6:G6"/>
    <mergeCell ref="A1:G1"/>
    <mergeCell ref="A2:G2"/>
    <mergeCell ref="C3:G3"/>
    <mergeCell ref="C4:G4"/>
    <mergeCell ref="C5:G5"/>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88" fitToHeight="0" orientation="portrait" r:id="rId1"/>
  <headerFooter>
    <oddFooter>Page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
  <sheetViews>
    <sheetView topLeftCell="A10" workbookViewId="0">
      <selection activeCell="B17" sqref="B17"/>
    </sheetView>
  </sheetViews>
  <sheetFormatPr defaultColWidth="10.5" defaultRowHeight="15"/>
  <cols>
    <col min="1" max="1" width="3.625" style="2" customWidth="1"/>
    <col min="2" max="2" width="34.25" style="2" customWidth="1"/>
    <col min="3" max="3" width="5.75" style="2" customWidth="1"/>
    <col min="4" max="4" width="6" style="2" customWidth="1"/>
    <col min="5" max="5" width="11" style="2" customWidth="1"/>
    <col min="6" max="6" width="11.125" style="2" customWidth="1"/>
    <col min="7" max="7" width="12.375" style="2" customWidth="1"/>
    <col min="8" max="8" width="5.875" style="2" customWidth="1"/>
    <col min="9" max="16384" width="10.5" style="2"/>
  </cols>
  <sheetData>
    <row r="1" spans="1:8" ht="21.75" customHeight="1">
      <c r="A1" s="469" t="s">
        <v>131</v>
      </c>
      <c r="B1" s="469"/>
      <c r="C1" s="469"/>
      <c r="D1" s="469"/>
      <c r="E1" s="469"/>
      <c r="F1" s="469"/>
      <c r="G1" s="469"/>
      <c r="H1" s="168"/>
    </row>
    <row r="2" spans="1:8" ht="39" customHeight="1">
      <c r="A2" s="468" t="s">
        <v>339</v>
      </c>
      <c r="B2" s="469"/>
      <c r="C2" s="469"/>
      <c r="D2" s="469"/>
      <c r="E2" s="469"/>
      <c r="F2" s="469"/>
      <c r="G2" s="469"/>
      <c r="H2" s="169"/>
    </row>
    <row r="3" spans="1:8" ht="27.75" customHeight="1">
      <c r="A3" s="170"/>
      <c r="B3" s="149" t="s">
        <v>113</v>
      </c>
      <c r="C3" s="459" t="s">
        <v>46</v>
      </c>
      <c r="D3" s="459"/>
      <c r="E3" s="459"/>
      <c r="F3" s="459"/>
      <c r="G3" s="459"/>
      <c r="H3" s="168"/>
    </row>
    <row r="4" spans="1:8" ht="14.25" customHeight="1">
      <c r="A4" s="170"/>
      <c r="B4" s="149" t="s">
        <v>114</v>
      </c>
      <c r="C4" s="456" t="s">
        <v>138</v>
      </c>
      <c r="D4" s="456"/>
      <c r="E4" s="456"/>
      <c r="F4" s="456"/>
      <c r="G4" s="456"/>
      <c r="H4" s="168"/>
    </row>
    <row r="5" spans="1:8" ht="14.25" customHeight="1">
      <c r="A5" s="170"/>
      <c r="B5" s="149" t="s">
        <v>115</v>
      </c>
      <c r="C5" s="456" t="s">
        <v>119</v>
      </c>
      <c r="D5" s="456"/>
      <c r="E5" s="456"/>
      <c r="F5" s="456"/>
      <c r="G5" s="456"/>
      <c r="H5" s="168"/>
    </row>
    <row r="6" spans="1:8" ht="24" customHeight="1">
      <c r="A6" s="170"/>
      <c r="B6" s="149" t="s">
        <v>116</v>
      </c>
      <c r="C6" s="456" t="s">
        <v>157</v>
      </c>
      <c r="D6" s="456"/>
      <c r="E6" s="456"/>
      <c r="F6" s="456"/>
      <c r="G6" s="456"/>
      <c r="H6" s="168"/>
    </row>
    <row r="7" spans="1:8" ht="20.25" customHeight="1">
      <c r="A7" s="3"/>
      <c r="B7" s="32"/>
      <c r="C7" s="33"/>
      <c r="D7" s="33"/>
      <c r="E7" s="33"/>
      <c r="F7" s="34"/>
      <c r="G7" s="167" t="s">
        <v>70</v>
      </c>
      <c r="H7" s="54"/>
    </row>
    <row r="8" spans="1:8" ht="15.75">
      <c r="A8" s="463" t="s">
        <v>0</v>
      </c>
      <c r="B8" s="463" t="s">
        <v>12</v>
      </c>
      <c r="C8" s="463" t="s">
        <v>9</v>
      </c>
      <c r="D8" s="463" t="s">
        <v>7</v>
      </c>
      <c r="E8" s="464" t="s">
        <v>32</v>
      </c>
      <c r="F8" s="464"/>
      <c r="G8" s="463" t="s">
        <v>3</v>
      </c>
    </row>
    <row r="9" spans="1:8" ht="6.75" customHeight="1">
      <c r="A9" s="463"/>
      <c r="B9" s="463"/>
      <c r="C9" s="463"/>
      <c r="D9" s="463"/>
      <c r="E9" s="464" t="s">
        <v>5</v>
      </c>
      <c r="F9" s="463" t="s">
        <v>4</v>
      </c>
      <c r="G9" s="463"/>
    </row>
    <row r="10" spans="1:8" ht="24" customHeight="1">
      <c r="A10" s="463"/>
      <c r="B10" s="463"/>
      <c r="C10" s="463"/>
      <c r="D10" s="463"/>
      <c r="E10" s="464"/>
      <c r="F10" s="463"/>
      <c r="G10" s="463"/>
    </row>
    <row r="11" spans="1:8" s="53" customFormat="1" ht="27" customHeight="1">
      <c r="A11" s="150"/>
      <c r="B11" s="150" t="s">
        <v>6</v>
      </c>
      <c r="C11" s="151"/>
      <c r="D11" s="150"/>
      <c r="E11" s="150"/>
      <c r="F11" s="152">
        <f>F12+F18+F24</f>
        <v>24398000</v>
      </c>
      <c r="G11" s="150"/>
    </row>
    <row r="12" spans="1:8" s="52" customFormat="1" ht="24" customHeight="1">
      <c r="A12" s="18" t="s">
        <v>1</v>
      </c>
      <c r="B12" s="19" t="s">
        <v>30</v>
      </c>
      <c r="C12" s="20"/>
      <c r="D12" s="21"/>
      <c r="E12" s="21"/>
      <c r="F12" s="40">
        <f>SUM(F13:F17)</f>
        <v>7400000</v>
      </c>
      <c r="G12" s="101"/>
    </row>
    <row r="13" spans="1:8" s="52" customFormat="1" ht="25.5" customHeight="1">
      <c r="A13" s="12">
        <v>1</v>
      </c>
      <c r="B13" s="13" t="s">
        <v>58</v>
      </c>
      <c r="C13" s="10" t="s">
        <v>10</v>
      </c>
      <c r="D13" s="44">
        <v>2</v>
      </c>
      <c r="E13" s="39">
        <v>1600000</v>
      </c>
      <c r="F13" s="37">
        <f>D13*E13</f>
        <v>3200000</v>
      </c>
      <c r="G13" s="101"/>
    </row>
    <row r="14" spans="1:8" s="52" customFormat="1" ht="25.5" customHeight="1">
      <c r="A14" s="12">
        <v>2</v>
      </c>
      <c r="B14" s="13" t="s">
        <v>22</v>
      </c>
      <c r="C14" s="10" t="s">
        <v>10</v>
      </c>
      <c r="D14" s="44">
        <v>2</v>
      </c>
      <c r="E14" s="39">
        <v>1400000</v>
      </c>
      <c r="F14" s="37">
        <f>D14*E14</f>
        <v>2800000</v>
      </c>
      <c r="G14" s="101"/>
    </row>
    <row r="15" spans="1:8" s="52" customFormat="1" ht="28.5" customHeight="1">
      <c r="A15" s="12">
        <v>3</v>
      </c>
      <c r="B15" s="13" t="s">
        <v>24</v>
      </c>
      <c r="C15" s="10" t="s">
        <v>11</v>
      </c>
      <c r="D15" s="44">
        <v>1</v>
      </c>
      <c r="E15" s="39">
        <v>150000</v>
      </c>
      <c r="F15" s="37">
        <f>D15*E15*2</f>
        <v>300000</v>
      </c>
      <c r="G15" s="101"/>
    </row>
    <row r="16" spans="1:8" s="52" customFormat="1" ht="28.5" customHeight="1">
      <c r="A16" s="12">
        <v>4</v>
      </c>
      <c r="B16" s="13" t="s">
        <v>25</v>
      </c>
      <c r="C16" s="10" t="s">
        <v>67</v>
      </c>
      <c r="D16" s="44">
        <v>4</v>
      </c>
      <c r="E16" s="39">
        <v>200000</v>
      </c>
      <c r="F16" s="37">
        <f>D16*E16</f>
        <v>800000</v>
      </c>
      <c r="G16" s="101"/>
    </row>
    <row r="17" spans="1:7" s="52" customFormat="1" ht="24" customHeight="1">
      <c r="A17" s="12">
        <v>5</v>
      </c>
      <c r="B17" s="13" t="s">
        <v>26</v>
      </c>
      <c r="C17" s="10" t="s">
        <v>11</v>
      </c>
      <c r="D17" s="43">
        <v>1</v>
      </c>
      <c r="E17" s="41">
        <v>300000</v>
      </c>
      <c r="F17" s="37">
        <f>D17*E17</f>
        <v>300000</v>
      </c>
      <c r="G17" s="101"/>
    </row>
    <row r="18" spans="1:7" s="52" customFormat="1" ht="31.5" customHeight="1">
      <c r="A18" s="18" t="s">
        <v>2</v>
      </c>
      <c r="B18" s="19" t="s">
        <v>13</v>
      </c>
      <c r="C18" s="20"/>
      <c r="D18" s="21"/>
      <c r="E18" s="21"/>
      <c r="F18" s="40">
        <f>SUM(F19:F23)</f>
        <v>14680000</v>
      </c>
      <c r="G18" s="101"/>
    </row>
    <row r="19" spans="1:7" s="52" customFormat="1" ht="32.25" customHeight="1">
      <c r="A19" s="12">
        <v>1</v>
      </c>
      <c r="B19" s="13" t="s">
        <v>14</v>
      </c>
      <c r="C19" s="10" t="s">
        <v>11</v>
      </c>
      <c r="D19" s="44">
        <v>1</v>
      </c>
      <c r="E19" s="39">
        <v>3500000</v>
      </c>
      <c r="F19" s="37">
        <f>D19*E19</f>
        <v>3500000</v>
      </c>
      <c r="G19" s="101"/>
    </row>
    <row r="20" spans="1:7" s="52" customFormat="1" ht="39.75" customHeight="1">
      <c r="A20" s="12">
        <v>2</v>
      </c>
      <c r="B20" s="13" t="s">
        <v>137</v>
      </c>
      <c r="C20" s="10" t="s">
        <v>45</v>
      </c>
      <c r="D20" s="44">
        <v>1</v>
      </c>
      <c r="E20" s="39">
        <v>1000000</v>
      </c>
      <c r="F20" s="37">
        <f>D20*E20</f>
        <v>1000000</v>
      </c>
      <c r="G20" s="101"/>
    </row>
    <row r="21" spans="1:7" s="51" customFormat="1" ht="31.5" customHeight="1">
      <c r="A21" s="12">
        <v>3</v>
      </c>
      <c r="B21" s="13" t="s">
        <v>19</v>
      </c>
      <c r="C21" s="10" t="s">
        <v>20</v>
      </c>
      <c r="D21" s="44">
        <v>103</v>
      </c>
      <c r="E21" s="39">
        <v>40000</v>
      </c>
      <c r="F21" s="37">
        <f>D21*E21</f>
        <v>4120000</v>
      </c>
      <c r="G21" s="101"/>
    </row>
    <row r="22" spans="1:7" s="52" customFormat="1" ht="30.75" customHeight="1">
      <c r="A22" s="12">
        <v>4</v>
      </c>
      <c r="B22" s="13" t="s">
        <v>42</v>
      </c>
      <c r="C22" s="48" t="s">
        <v>66</v>
      </c>
      <c r="D22" s="47">
        <v>101</v>
      </c>
      <c r="E22" s="46">
        <v>10000</v>
      </c>
      <c r="F22" s="45">
        <f>D22*E22</f>
        <v>1010000</v>
      </c>
      <c r="G22" s="101"/>
    </row>
    <row r="23" spans="1:7" s="52" customFormat="1" ht="24" customHeight="1">
      <c r="A23" s="12">
        <v>5</v>
      </c>
      <c r="B23" s="13" t="s">
        <v>15</v>
      </c>
      <c r="C23" s="10" t="s">
        <v>34</v>
      </c>
      <c r="D23" s="44">
        <v>101</v>
      </c>
      <c r="E23" s="39">
        <v>50000</v>
      </c>
      <c r="F23" s="37">
        <f>D23*E23</f>
        <v>5050000</v>
      </c>
      <c r="G23" s="101"/>
    </row>
    <row r="24" spans="1:7" s="52" customFormat="1" ht="32.25" customHeight="1">
      <c r="A24" s="18" t="s">
        <v>8</v>
      </c>
      <c r="B24" s="24" t="s">
        <v>16</v>
      </c>
      <c r="C24" s="20"/>
      <c r="D24" s="21"/>
      <c r="E24" s="21"/>
      <c r="F24" s="40">
        <f>SUM(F25:F26)</f>
        <v>2318000</v>
      </c>
      <c r="G24" s="101"/>
    </row>
    <row r="25" spans="1:7" s="51" customFormat="1" ht="30" customHeight="1">
      <c r="A25" s="12">
        <v>1</v>
      </c>
      <c r="B25" s="15" t="s">
        <v>17</v>
      </c>
      <c r="C25" s="16" t="s">
        <v>45</v>
      </c>
      <c r="D25" s="43">
        <v>1</v>
      </c>
      <c r="E25" s="39">
        <v>100000</v>
      </c>
      <c r="F25" s="37">
        <f>D25*E25</f>
        <v>100000</v>
      </c>
      <c r="G25" s="101"/>
    </row>
    <row r="26" spans="1:7" s="51" customFormat="1" ht="34.5" customHeight="1">
      <c r="A26" s="12">
        <v>2</v>
      </c>
      <c r="B26" s="15" t="s">
        <v>18</v>
      </c>
      <c r="C26" s="16" t="s">
        <v>20</v>
      </c>
      <c r="D26" s="43"/>
      <c r="E26" s="38"/>
      <c r="F26" s="37">
        <v>2218000</v>
      </c>
      <c r="G26" s="101"/>
    </row>
    <row r="27" spans="1:7" ht="13.5" customHeight="1"/>
  </sheetData>
  <sheetProtection selectLockedCells="1"/>
  <mergeCells count="14">
    <mergeCell ref="C6:G6"/>
    <mergeCell ref="A1:G1"/>
    <mergeCell ref="A2:G2"/>
    <mergeCell ref="C3:G3"/>
    <mergeCell ref="C4:G4"/>
    <mergeCell ref="C5:G5"/>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fitToHeight="0" orientation="portrait" r:id="rId1"/>
  <headerFooter>
    <oddFooter>Page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
  <sheetViews>
    <sheetView topLeftCell="A4" workbookViewId="0">
      <selection activeCell="B17" sqref="B17"/>
    </sheetView>
  </sheetViews>
  <sheetFormatPr defaultColWidth="10.5" defaultRowHeight="15"/>
  <cols>
    <col min="1" max="1" width="3.625" style="2" customWidth="1"/>
    <col min="2" max="2" width="32.75" style="2" customWidth="1"/>
    <col min="3" max="3" width="5.75" style="2" customWidth="1"/>
    <col min="4" max="4" width="6" style="2" customWidth="1"/>
    <col min="5" max="5" width="11.25" style="2" customWidth="1"/>
    <col min="6" max="6" width="11.125" style="2" customWidth="1"/>
    <col min="7" max="7" width="11.875" style="2" customWidth="1"/>
    <col min="8" max="8" width="5.875" style="2" customWidth="1"/>
    <col min="9" max="16384" width="10.5" style="2"/>
  </cols>
  <sheetData>
    <row r="1" spans="1:8" ht="18" customHeight="1">
      <c r="A1" s="469" t="s">
        <v>131</v>
      </c>
      <c r="B1" s="469"/>
      <c r="C1" s="469"/>
      <c r="D1" s="469"/>
      <c r="E1" s="469"/>
      <c r="F1" s="469"/>
      <c r="G1" s="469"/>
      <c r="H1" s="168"/>
    </row>
    <row r="2" spans="1:8" ht="33" customHeight="1">
      <c r="A2" s="470" t="s">
        <v>339</v>
      </c>
      <c r="B2" s="471"/>
      <c r="C2" s="471"/>
      <c r="D2" s="471"/>
      <c r="E2" s="471"/>
      <c r="F2" s="471"/>
      <c r="G2" s="471"/>
      <c r="H2" s="169"/>
    </row>
    <row r="3" spans="1:8" ht="21" customHeight="1">
      <c r="A3" s="170"/>
      <c r="B3" s="149" t="s">
        <v>113</v>
      </c>
      <c r="C3" s="459" t="s">
        <v>186</v>
      </c>
      <c r="D3" s="459"/>
      <c r="E3" s="459"/>
      <c r="F3" s="459"/>
      <c r="G3" s="459"/>
      <c r="H3" s="168"/>
    </row>
    <row r="4" spans="1:8" ht="14.25" customHeight="1">
      <c r="A4" s="170"/>
      <c r="B4" s="149" t="s">
        <v>114</v>
      </c>
      <c r="C4" s="456" t="s">
        <v>121</v>
      </c>
      <c r="D4" s="456"/>
      <c r="E4" s="456"/>
      <c r="F4" s="456"/>
      <c r="G4" s="456"/>
      <c r="H4" s="168"/>
    </row>
    <row r="5" spans="1:8" ht="14.25" customHeight="1">
      <c r="A5" s="170"/>
      <c r="B5" s="149" t="s">
        <v>115</v>
      </c>
      <c r="C5" s="456" t="s">
        <v>119</v>
      </c>
      <c r="D5" s="456"/>
      <c r="E5" s="456"/>
      <c r="F5" s="456"/>
      <c r="G5" s="456"/>
      <c r="H5" s="168"/>
    </row>
    <row r="6" spans="1:8" ht="14.25" customHeight="1">
      <c r="A6" s="170"/>
      <c r="B6" s="149" t="s">
        <v>116</v>
      </c>
      <c r="C6" s="456" t="s">
        <v>141</v>
      </c>
      <c r="D6" s="456"/>
      <c r="E6" s="456"/>
      <c r="F6" s="456"/>
      <c r="G6" s="456"/>
      <c r="H6" s="168"/>
    </row>
    <row r="7" spans="1:8" ht="18.75">
      <c r="A7" s="3"/>
      <c r="B7" s="32"/>
      <c r="C7" s="33"/>
      <c r="D7" s="33"/>
      <c r="E7" s="33"/>
      <c r="F7" s="34"/>
      <c r="G7" s="167" t="s">
        <v>70</v>
      </c>
    </row>
    <row r="8" spans="1:8" ht="21" customHeight="1">
      <c r="A8" s="463" t="s">
        <v>0</v>
      </c>
      <c r="B8" s="463" t="s">
        <v>12</v>
      </c>
      <c r="C8" s="463" t="s">
        <v>9</v>
      </c>
      <c r="D8" s="463" t="s">
        <v>7</v>
      </c>
      <c r="E8" s="464" t="s">
        <v>32</v>
      </c>
      <c r="F8" s="464"/>
      <c r="G8" s="463" t="s">
        <v>3</v>
      </c>
    </row>
    <row r="9" spans="1:8" ht="24" customHeight="1">
      <c r="A9" s="463"/>
      <c r="B9" s="463"/>
      <c r="C9" s="463"/>
      <c r="D9" s="463"/>
      <c r="E9" s="464" t="s">
        <v>5</v>
      </c>
      <c r="F9" s="463" t="s">
        <v>4</v>
      </c>
      <c r="G9" s="463"/>
    </row>
    <row r="10" spans="1:8" s="53" customFormat="1" ht="38.25" customHeight="1">
      <c r="A10" s="463"/>
      <c r="B10" s="463"/>
      <c r="C10" s="463"/>
      <c r="D10" s="463"/>
      <c r="E10" s="464"/>
      <c r="F10" s="463"/>
      <c r="G10" s="463"/>
    </row>
    <row r="11" spans="1:8" s="52" customFormat="1" ht="24" customHeight="1">
      <c r="A11" s="150"/>
      <c r="B11" s="150" t="s">
        <v>6</v>
      </c>
      <c r="C11" s="151"/>
      <c r="D11" s="150"/>
      <c r="E11" s="150"/>
      <c r="F11" s="152">
        <f>F12+F17+F23</f>
        <v>17138000</v>
      </c>
      <c r="G11" s="150"/>
    </row>
    <row r="12" spans="1:8" s="52" customFormat="1" ht="23.25" customHeight="1">
      <c r="A12" s="18" t="s">
        <v>1</v>
      </c>
      <c r="B12" s="19" t="s">
        <v>30</v>
      </c>
      <c r="C12" s="20"/>
      <c r="D12" s="21"/>
      <c r="E12" s="21"/>
      <c r="F12" s="40">
        <f>SUM(F13:F16)</f>
        <v>2940000</v>
      </c>
      <c r="G12" s="101"/>
    </row>
    <row r="13" spans="1:8" s="52" customFormat="1" ht="28.5" customHeight="1">
      <c r="A13" s="12">
        <v>1</v>
      </c>
      <c r="B13" s="13" t="s">
        <v>58</v>
      </c>
      <c r="C13" s="10" t="s">
        <v>10</v>
      </c>
      <c r="D13" s="44">
        <v>2</v>
      </c>
      <c r="E13" s="39">
        <v>1200000</v>
      </c>
      <c r="F13" s="37">
        <f>D13*E13</f>
        <v>2400000</v>
      </c>
      <c r="G13" s="101"/>
    </row>
    <row r="14" spans="1:8" s="52" customFormat="1" ht="33.75" customHeight="1">
      <c r="A14" s="12">
        <v>2</v>
      </c>
      <c r="B14" s="13" t="s">
        <v>24</v>
      </c>
      <c r="C14" s="10" t="s">
        <v>11</v>
      </c>
      <c r="D14" s="44">
        <v>1</v>
      </c>
      <c r="E14" s="39">
        <v>120000</v>
      </c>
      <c r="F14" s="37">
        <f>D14*E14</f>
        <v>120000</v>
      </c>
      <c r="G14" s="101"/>
    </row>
    <row r="15" spans="1:8" s="52" customFormat="1" ht="48.75" customHeight="1">
      <c r="A15" s="12">
        <v>3</v>
      </c>
      <c r="B15" s="13" t="s">
        <v>25</v>
      </c>
      <c r="C15" s="10" t="s">
        <v>67</v>
      </c>
      <c r="D15" s="44">
        <v>1</v>
      </c>
      <c r="E15" s="39">
        <v>120000</v>
      </c>
      <c r="F15" s="37">
        <f>D15*E15</f>
        <v>120000</v>
      </c>
      <c r="G15" s="101"/>
    </row>
    <row r="16" spans="1:8" s="51" customFormat="1" ht="31.5" customHeight="1">
      <c r="A16" s="12">
        <v>4</v>
      </c>
      <c r="B16" s="13" t="s">
        <v>26</v>
      </c>
      <c r="C16" s="10" t="s">
        <v>11</v>
      </c>
      <c r="D16" s="43">
        <v>1</v>
      </c>
      <c r="E16" s="41">
        <v>300000</v>
      </c>
      <c r="F16" s="37">
        <f>D16*E16</f>
        <v>300000</v>
      </c>
      <c r="G16" s="101"/>
    </row>
    <row r="17" spans="1:7" s="52" customFormat="1" ht="27.75" customHeight="1">
      <c r="A17" s="18" t="s">
        <v>2</v>
      </c>
      <c r="B17" s="19" t="s">
        <v>13</v>
      </c>
      <c r="C17" s="20"/>
      <c r="D17" s="21"/>
      <c r="E17" s="21"/>
      <c r="F17" s="40">
        <f>SUM(F18:F22)</f>
        <v>12540000</v>
      </c>
      <c r="G17" s="101"/>
    </row>
    <row r="18" spans="1:7" s="52" customFormat="1" ht="34.5" customHeight="1">
      <c r="A18" s="12">
        <v>1</v>
      </c>
      <c r="B18" s="13" t="s">
        <v>14</v>
      </c>
      <c r="C18" s="10" t="s">
        <v>11</v>
      </c>
      <c r="D18" s="44">
        <v>1</v>
      </c>
      <c r="E18" s="39">
        <v>3500000</v>
      </c>
      <c r="F18" s="37">
        <f>D18*E18</f>
        <v>3500000</v>
      </c>
      <c r="G18" s="101"/>
    </row>
    <row r="19" spans="1:7" s="52" customFormat="1" ht="24" customHeight="1">
      <c r="A19" s="12">
        <v>2</v>
      </c>
      <c r="B19" s="13" t="s">
        <v>137</v>
      </c>
      <c r="C19" s="10" t="s">
        <v>45</v>
      </c>
      <c r="D19" s="44">
        <v>1</v>
      </c>
      <c r="E19" s="39">
        <v>1000000</v>
      </c>
      <c r="F19" s="37">
        <f>D19*E19</f>
        <v>1000000</v>
      </c>
      <c r="G19" s="101"/>
    </row>
    <row r="20" spans="1:7" s="52" customFormat="1" ht="40.5" customHeight="1">
      <c r="A20" s="12">
        <v>3</v>
      </c>
      <c r="B20" s="13" t="s">
        <v>19</v>
      </c>
      <c r="C20" s="10" t="s">
        <v>20</v>
      </c>
      <c r="D20" s="44">
        <v>81</v>
      </c>
      <c r="E20" s="39">
        <v>40000</v>
      </c>
      <c r="F20" s="37">
        <f>D20*E20</f>
        <v>3240000</v>
      </c>
      <c r="G20" s="101"/>
    </row>
    <row r="21" spans="1:7" s="51" customFormat="1" ht="24" customHeight="1">
      <c r="A21" s="12">
        <v>4</v>
      </c>
      <c r="B21" s="13" t="s">
        <v>42</v>
      </c>
      <c r="C21" s="48" t="s">
        <v>66</v>
      </c>
      <c r="D21" s="47">
        <v>80</v>
      </c>
      <c r="E21" s="46">
        <v>10000</v>
      </c>
      <c r="F21" s="45">
        <f>D21*E21</f>
        <v>800000</v>
      </c>
      <c r="G21" s="101"/>
    </row>
    <row r="22" spans="1:7" s="52" customFormat="1" ht="30.75" customHeight="1">
      <c r="A22" s="12">
        <v>5</v>
      </c>
      <c r="B22" s="13" t="s">
        <v>15</v>
      </c>
      <c r="C22" s="10" t="s">
        <v>34</v>
      </c>
      <c r="D22" s="44">
        <v>80</v>
      </c>
      <c r="E22" s="39">
        <v>50000</v>
      </c>
      <c r="F22" s="37">
        <f>D22*E22</f>
        <v>4000000</v>
      </c>
      <c r="G22" s="101"/>
    </row>
    <row r="23" spans="1:7" s="52" customFormat="1" ht="31.5" customHeight="1">
      <c r="A23" s="18" t="s">
        <v>8</v>
      </c>
      <c r="B23" s="24" t="s">
        <v>16</v>
      </c>
      <c r="C23" s="20"/>
      <c r="D23" s="21"/>
      <c r="E23" s="21"/>
      <c r="F23" s="40">
        <f>SUM(F24:F25)</f>
        <v>1658000</v>
      </c>
      <c r="G23" s="101"/>
    </row>
    <row r="24" spans="1:7" s="52" customFormat="1" ht="34.5" customHeight="1">
      <c r="A24" s="12">
        <v>1</v>
      </c>
      <c r="B24" s="15" t="s">
        <v>17</v>
      </c>
      <c r="C24" s="16" t="s">
        <v>45</v>
      </c>
      <c r="D24" s="43">
        <v>1</v>
      </c>
      <c r="E24" s="39">
        <v>100000</v>
      </c>
      <c r="F24" s="37">
        <f>D24*E24</f>
        <v>100000</v>
      </c>
      <c r="G24" s="101"/>
    </row>
    <row r="25" spans="1:7" s="51" customFormat="1" ht="36" customHeight="1">
      <c r="A25" s="12">
        <v>2</v>
      </c>
      <c r="B25" s="15" t="s">
        <v>18</v>
      </c>
      <c r="C25" s="16" t="s">
        <v>20</v>
      </c>
      <c r="D25" s="43"/>
      <c r="E25" s="38"/>
      <c r="F25" s="37">
        <v>1558000</v>
      </c>
      <c r="G25" s="101"/>
    </row>
    <row r="26" spans="1:7" s="51" customFormat="1" ht="24" customHeight="1"/>
    <row r="27" spans="1:7" ht="13.5" customHeight="1"/>
  </sheetData>
  <sheetProtection selectLockedCells="1"/>
  <mergeCells count="14">
    <mergeCell ref="C6:G6"/>
    <mergeCell ref="A1:G1"/>
    <mergeCell ref="A2:G2"/>
    <mergeCell ref="C3:G3"/>
    <mergeCell ref="C4:G4"/>
    <mergeCell ref="C5:G5"/>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fitToHeight="0" orientation="portrait" r:id="rId1"/>
  <headerFooter>
    <oddFooter>Page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opLeftCell="A16" zoomScaleNormal="100" workbookViewId="0">
      <selection activeCell="B17" sqref="B17"/>
    </sheetView>
  </sheetViews>
  <sheetFormatPr defaultColWidth="8" defaultRowHeight="15"/>
  <cols>
    <col min="1" max="1" width="5.25" style="1" customWidth="1"/>
    <col min="2" max="2" width="29.75" style="1" customWidth="1"/>
    <col min="3" max="3" width="8" style="28" customWidth="1"/>
    <col min="4" max="4" width="9.375" style="1" customWidth="1"/>
    <col min="5" max="5" width="13.75" style="1" customWidth="1"/>
    <col min="6" max="6" width="13.5" style="35" customWidth="1"/>
    <col min="7" max="7" width="11.25" style="2" customWidth="1"/>
    <col min="8" max="16384" width="8" style="1"/>
  </cols>
  <sheetData>
    <row r="1" spans="1:7" ht="18.75" customHeight="1">
      <c r="A1" s="469" t="s">
        <v>131</v>
      </c>
      <c r="B1" s="469"/>
      <c r="C1" s="469"/>
      <c r="D1" s="469"/>
      <c r="E1" s="469"/>
      <c r="F1" s="469"/>
      <c r="G1" s="469"/>
    </row>
    <row r="2" spans="1:7" ht="40.5" customHeight="1">
      <c r="A2" s="470" t="s">
        <v>340</v>
      </c>
      <c r="B2" s="471"/>
      <c r="C2" s="471"/>
      <c r="D2" s="471"/>
      <c r="E2" s="471"/>
      <c r="F2" s="471"/>
      <c r="G2" s="471"/>
    </row>
    <row r="3" spans="1:7" ht="19.5" customHeight="1">
      <c r="A3" s="170"/>
      <c r="B3" s="149" t="s">
        <v>113</v>
      </c>
      <c r="C3" s="459" t="s">
        <v>195</v>
      </c>
      <c r="D3" s="459"/>
      <c r="E3" s="459"/>
      <c r="F3" s="459"/>
      <c r="G3" s="459"/>
    </row>
    <row r="4" spans="1:7" ht="20.25" customHeight="1">
      <c r="A4" s="170"/>
      <c r="B4" s="149" t="s">
        <v>114</v>
      </c>
      <c r="C4" s="456" t="s">
        <v>196</v>
      </c>
      <c r="D4" s="456"/>
      <c r="E4" s="456"/>
      <c r="F4" s="456"/>
      <c r="G4" s="456"/>
    </row>
    <row r="5" spans="1:7" ht="20.25" customHeight="1">
      <c r="A5" s="170"/>
      <c r="B5" s="149" t="s">
        <v>115</v>
      </c>
      <c r="C5" s="456" t="s">
        <v>119</v>
      </c>
      <c r="D5" s="456"/>
      <c r="E5" s="456"/>
      <c r="F5" s="456"/>
      <c r="G5" s="456"/>
    </row>
    <row r="6" spans="1:7" ht="20.25" customHeight="1">
      <c r="A6" s="170"/>
      <c r="B6" s="149" t="s">
        <v>116</v>
      </c>
      <c r="C6" s="456" t="s">
        <v>139</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5" t="s">
        <v>4</v>
      </c>
      <c r="G9" s="463"/>
    </row>
    <row r="10" spans="1:7" ht="17.25" customHeight="1">
      <c r="A10" s="463"/>
      <c r="B10" s="463"/>
      <c r="C10" s="463"/>
      <c r="D10" s="463"/>
      <c r="E10" s="464"/>
      <c r="F10" s="465"/>
      <c r="G10" s="463"/>
    </row>
    <row r="11" spans="1:7" ht="25.5" customHeight="1">
      <c r="A11" s="150"/>
      <c r="B11" s="150" t="s">
        <v>6</v>
      </c>
      <c r="C11" s="151"/>
      <c r="D11" s="150"/>
      <c r="E11" s="150"/>
      <c r="F11" s="157">
        <f>F12+F18+F22</f>
        <v>14320000</v>
      </c>
      <c r="G11" s="150"/>
    </row>
    <row r="12" spans="1:7" ht="24" customHeight="1">
      <c r="A12" s="18" t="s">
        <v>1</v>
      </c>
      <c r="B12" s="19" t="s">
        <v>30</v>
      </c>
      <c r="C12" s="20"/>
      <c r="D12" s="21"/>
      <c r="E12" s="21"/>
      <c r="F12" s="133">
        <f>SUM(F13:F17)</f>
        <v>5680000</v>
      </c>
      <c r="G12" s="101"/>
    </row>
    <row r="13" spans="1:7" ht="24" customHeight="1">
      <c r="A13" s="12">
        <v>1</v>
      </c>
      <c r="B13" s="13" t="s">
        <v>58</v>
      </c>
      <c r="C13" s="10" t="s">
        <v>10</v>
      </c>
      <c r="D13" s="11">
        <v>2</v>
      </c>
      <c r="E13" s="132">
        <v>1200000</v>
      </c>
      <c r="F13" s="117">
        <f>E13*D13</f>
        <v>2400000</v>
      </c>
      <c r="G13" s="101"/>
    </row>
    <row r="14" spans="1:7" ht="24" customHeight="1">
      <c r="A14" s="12">
        <v>2</v>
      </c>
      <c r="B14" s="13" t="s">
        <v>22</v>
      </c>
      <c r="C14" s="10" t="s">
        <v>10</v>
      </c>
      <c r="D14" s="11">
        <v>1</v>
      </c>
      <c r="E14" s="132">
        <f>E13*70%</f>
        <v>840000</v>
      </c>
      <c r="F14" s="132">
        <f>F13*70%</f>
        <v>1680000</v>
      </c>
      <c r="G14" s="101"/>
    </row>
    <row r="15" spans="1:7" ht="30.75" customHeight="1">
      <c r="A15" s="12">
        <v>3</v>
      </c>
      <c r="B15" s="13" t="s">
        <v>24</v>
      </c>
      <c r="C15" s="10" t="s">
        <v>11</v>
      </c>
      <c r="D15" s="14">
        <v>3</v>
      </c>
      <c r="E15" s="160">
        <v>150000</v>
      </c>
      <c r="F15" s="117">
        <f>D15*E15</f>
        <v>450000</v>
      </c>
      <c r="G15" s="101"/>
    </row>
    <row r="16" spans="1:7" ht="68.25" customHeight="1">
      <c r="A16" s="12">
        <v>4</v>
      </c>
      <c r="B16" s="13" t="s">
        <v>25</v>
      </c>
      <c r="C16" s="10" t="s">
        <v>11</v>
      </c>
      <c r="D16" s="14">
        <v>3</v>
      </c>
      <c r="E16" s="160">
        <v>300000</v>
      </c>
      <c r="F16" s="117">
        <f>D16*E16</f>
        <v>900000</v>
      </c>
      <c r="G16" s="101"/>
    </row>
    <row r="17" spans="1:7" ht="33.75" customHeight="1">
      <c r="A17" s="12">
        <v>5</v>
      </c>
      <c r="B17" s="13" t="s">
        <v>26</v>
      </c>
      <c r="C17" s="10" t="s">
        <v>11</v>
      </c>
      <c r="D17" s="14">
        <v>1</v>
      </c>
      <c r="E17" s="160">
        <v>250000</v>
      </c>
      <c r="F17" s="117">
        <f>D17*E17</f>
        <v>250000</v>
      </c>
      <c r="G17" s="101"/>
    </row>
    <row r="18" spans="1:7" ht="33" customHeight="1">
      <c r="A18" s="18" t="s">
        <v>2</v>
      </c>
      <c r="B18" s="19" t="s">
        <v>13</v>
      </c>
      <c r="C18" s="20"/>
      <c r="D18" s="21"/>
      <c r="E18" s="159"/>
      <c r="F18" s="133">
        <f>SUM(F19:F21)</f>
        <v>8140000</v>
      </c>
      <c r="G18" s="101"/>
    </row>
    <row r="19" spans="1:7" ht="33" customHeight="1">
      <c r="A19" s="12">
        <v>1</v>
      </c>
      <c r="B19" s="13" t="s">
        <v>14</v>
      </c>
      <c r="C19" s="10" t="s">
        <v>11</v>
      </c>
      <c r="D19" s="11">
        <v>1</v>
      </c>
      <c r="E19" s="132">
        <v>350000</v>
      </c>
      <c r="F19" s="117">
        <v>3500000</v>
      </c>
      <c r="G19" s="101"/>
    </row>
    <row r="20" spans="1:7" ht="40.5" customHeight="1">
      <c r="A20" s="12">
        <v>2</v>
      </c>
      <c r="B20" s="13" t="s">
        <v>19</v>
      </c>
      <c r="C20" s="10" t="s">
        <v>20</v>
      </c>
      <c r="D20" s="11">
        <v>58</v>
      </c>
      <c r="E20" s="132">
        <v>20000</v>
      </c>
      <c r="F20" s="117">
        <f>D20*E20*2</f>
        <v>2320000</v>
      </c>
      <c r="G20" s="101"/>
    </row>
    <row r="21" spans="1:7" ht="24" customHeight="1">
      <c r="A21" s="12">
        <v>3</v>
      </c>
      <c r="B21" s="13" t="s">
        <v>15</v>
      </c>
      <c r="C21" s="10" t="s">
        <v>34</v>
      </c>
      <c r="D21" s="11">
        <v>58</v>
      </c>
      <c r="E21" s="132">
        <v>40000</v>
      </c>
      <c r="F21" s="117">
        <f>D21*E21</f>
        <v>2320000</v>
      </c>
      <c r="G21" s="101"/>
    </row>
    <row r="22" spans="1:7" ht="34.5" customHeight="1">
      <c r="A22" s="18" t="s">
        <v>8</v>
      </c>
      <c r="B22" s="24" t="s">
        <v>16</v>
      </c>
      <c r="C22" s="20"/>
      <c r="D22" s="21"/>
      <c r="E22" s="159"/>
      <c r="F22" s="133">
        <f>SUM(F23:F23)</f>
        <v>500000</v>
      </c>
      <c r="G22" s="101"/>
    </row>
    <row r="23" spans="1:7" ht="30" customHeight="1">
      <c r="A23" s="12">
        <v>1</v>
      </c>
      <c r="B23" s="15" t="s">
        <v>17</v>
      </c>
      <c r="C23" s="16" t="s">
        <v>33</v>
      </c>
      <c r="D23" s="11">
        <v>1</v>
      </c>
      <c r="E23" s="132">
        <v>500000</v>
      </c>
      <c r="F23" s="117">
        <f>E23*D23</f>
        <v>500000</v>
      </c>
      <c r="G23" s="101"/>
    </row>
    <row r="24" spans="1:7" ht="15.75">
      <c r="B24" s="27"/>
      <c r="C24" s="29"/>
      <c r="D24" s="26"/>
      <c r="E24" s="26"/>
      <c r="F24" s="36"/>
      <c r="G24" s="26"/>
    </row>
  </sheetData>
  <mergeCells count="16">
    <mergeCell ref="A1:G1"/>
    <mergeCell ref="A2:G2"/>
    <mergeCell ref="F7:G7"/>
    <mergeCell ref="D8:D10"/>
    <mergeCell ref="A8:A10"/>
    <mergeCell ref="G8:G10"/>
    <mergeCell ref="C8:C10"/>
    <mergeCell ref="C3:G3"/>
    <mergeCell ref="C4:G4"/>
    <mergeCell ref="C5:G5"/>
    <mergeCell ref="C6:G6"/>
    <mergeCell ref="E8:F8"/>
    <mergeCell ref="E9:E10"/>
    <mergeCell ref="F9:F10"/>
    <mergeCell ref="B7:E7"/>
    <mergeCell ref="B8:B10"/>
  </mergeCells>
  <printOptions horizontalCentered="1"/>
  <pageMargins left="0.51181102362204722" right="0.31496062992125984" top="0.35433070866141736" bottom="0.35433070866141736" header="0.31496062992125984" footer="0.31496062992125984"/>
  <pageSetup paperSize="9" scale="98" fitToHeight="0" orientation="portrait" r:id="rId1"/>
  <headerFooter>
    <oddFooter>Page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opLeftCell="A16" zoomScaleNormal="100" workbookViewId="0">
      <selection activeCell="B17" sqref="B17"/>
    </sheetView>
  </sheetViews>
  <sheetFormatPr defaultColWidth="8" defaultRowHeight="15"/>
  <cols>
    <col min="1" max="1" width="5.25" style="1" customWidth="1"/>
    <col min="2" max="2" width="31" style="1" customWidth="1"/>
    <col min="3" max="3" width="8" style="28" customWidth="1"/>
    <col min="4" max="4" width="9.375" style="1" customWidth="1"/>
    <col min="5" max="5" width="12.125" style="1" customWidth="1"/>
    <col min="6" max="6" width="13.5" style="35" customWidth="1"/>
    <col min="7" max="7" width="9.875" style="2" customWidth="1"/>
    <col min="8" max="16384" width="8" style="1"/>
  </cols>
  <sheetData>
    <row r="1" spans="1:7" ht="18.75" customHeight="1">
      <c r="A1" s="469" t="s">
        <v>131</v>
      </c>
      <c r="B1" s="469"/>
      <c r="C1" s="469"/>
      <c r="D1" s="469"/>
      <c r="E1" s="469"/>
      <c r="F1" s="469"/>
      <c r="G1" s="469"/>
    </row>
    <row r="2" spans="1:7" ht="34.5" customHeight="1">
      <c r="A2" s="470" t="s">
        <v>340</v>
      </c>
      <c r="B2" s="471"/>
      <c r="C2" s="471"/>
      <c r="D2" s="471"/>
      <c r="E2" s="471"/>
      <c r="F2" s="471"/>
      <c r="G2" s="471"/>
    </row>
    <row r="3" spans="1:7" ht="19.5" customHeight="1">
      <c r="A3" s="170"/>
      <c r="B3" s="149" t="s">
        <v>113</v>
      </c>
      <c r="C3" s="459" t="s">
        <v>93</v>
      </c>
      <c r="D3" s="459"/>
      <c r="E3" s="459"/>
      <c r="F3" s="459"/>
      <c r="G3" s="459"/>
    </row>
    <row r="4" spans="1:7" ht="20.25" customHeight="1">
      <c r="A4" s="170"/>
      <c r="B4" s="149" t="s">
        <v>114</v>
      </c>
      <c r="C4" s="456" t="s">
        <v>197</v>
      </c>
      <c r="D4" s="456"/>
      <c r="E4" s="456"/>
      <c r="F4" s="456"/>
      <c r="G4" s="456"/>
    </row>
    <row r="5" spans="1:7" ht="20.25" customHeight="1">
      <c r="A5" s="170"/>
      <c r="B5" s="149" t="s">
        <v>115</v>
      </c>
      <c r="C5" s="456" t="s">
        <v>119</v>
      </c>
      <c r="D5" s="456"/>
      <c r="E5" s="456"/>
      <c r="F5" s="456"/>
      <c r="G5" s="456"/>
    </row>
    <row r="6" spans="1:7" ht="20.25" customHeight="1">
      <c r="A6" s="170"/>
      <c r="B6" s="149" t="s">
        <v>116</v>
      </c>
      <c r="C6" s="456" t="s">
        <v>40</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5" t="s">
        <v>4</v>
      </c>
      <c r="G9" s="463"/>
    </row>
    <row r="10" spans="1:7" ht="17.25" customHeight="1">
      <c r="A10" s="463"/>
      <c r="B10" s="463"/>
      <c r="C10" s="463"/>
      <c r="D10" s="463"/>
      <c r="E10" s="464"/>
      <c r="F10" s="465"/>
      <c r="G10" s="463"/>
    </row>
    <row r="11" spans="1:7" ht="25.5" customHeight="1">
      <c r="A11" s="150"/>
      <c r="B11" s="150" t="s">
        <v>6</v>
      </c>
      <c r="C11" s="151"/>
      <c r="D11" s="150"/>
      <c r="E11" s="150"/>
      <c r="F11" s="157">
        <f>F12+F18+F22</f>
        <v>12840000</v>
      </c>
      <c r="G11" s="150"/>
    </row>
    <row r="12" spans="1:7" ht="24" customHeight="1">
      <c r="A12" s="18" t="s">
        <v>1</v>
      </c>
      <c r="B12" s="19" t="s">
        <v>30</v>
      </c>
      <c r="C12" s="20"/>
      <c r="D12" s="21"/>
      <c r="E12" s="21"/>
      <c r="F12" s="133">
        <f>SUM(F13:F17)</f>
        <v>4840000</v>
      </c>
      <c r="G12" s="101"/>
    </row>
    <row r="13" spans="1:7" ht="24" customHeight="1">
      <c r="A13" s="12">
        <v>1</v>
      </c>
      <c r="B13" s="13" t="s">
        <v>58</v>
      </c>
      <c r="C13" s="10" t="s">
        <v>10</v>
      </c>
      <c r="D13" s="11">
        <v>2</v>
      </c>
      <c r="E13" s="132">
        <v>1200000</v>
      </c>
      <c r="F13" s="117">
        <f>E13*D13</f>
        <v>2400000</v>
      </c>
      <c r="G13" s="101"/>
    </row>
    <row r="14" spans="1:7" ht="24" customHeight="1">
      <c r="A14" s="12">
        <v>2</v>
      </c>
      <c r="B14" s="13" t="s">
        <v>22</v>
      </c>
      <c r="C14" s="10" t="s">
        <v>10</v>
      </c>
      <c r="D14" s="11">
        <v>1</v>
      </c>
      <c r="E14" s="162">
        <f>E13*70%</f>
        <v>840000</v>
      </c>
      <c r="F14" s="117">
        <f>E14*D14</f>
        <v>840000</v>
      </c>
      <c r="G14" s="101"/>
    </row>
    <row r="15" spans="1:7" ht="30.75" customHeight="1">
      <c r="A15" s="12">
        <v>3</v>
      </c>
      <c r="B15" s="13" t="s">
        <v>24</v>
      </c>
      <c r="C15" s="10" t="s">
        <v>11</v>
      </c>
      <c r="D15" s="14">
        <v>3</v>
      </c>
      <c r="E15" s="160">
        <v>150000</v>
      </c>
      <c r="F15" s="117">
        <f>D15*E15</f>
        <v>450000</v>
      </c>
      <c r="G15" s="101"/>
    </row>
    <row r="16" spans="1:7" ht="50.25" customHeight="1">
      <c r="A16" s="12">
        <v>4</v>
      </c>
      <c r="B16" s="13" t="s">
        <v>25</v>
      </c>
      <c r="C16" s="10" t="s">
        <v>11</v>
      </c>
      <c r="D16" s="14">
        <v>3</v>
      </c>
      <c r="E16" s="160">
        <v>300000</v>
      </c>
      <c r="F16" s="117">
        <f>D16*E16</f>
        <v>900000</v>
      </c>
      <c r="G16" s="101"/>
    </row>
    <row r="17" spans="1:7" ht="31.5" customHeight="1">
      <c r="A17" s="12">
        <v>5</v>
      </c>
      <c r="B17" s="13" t="s">
        <v>26</v>
      </c>
      <c r="C17" s="10" t="s">
        <v>11</v>
      </c>
      <c r="D17" s="14">
        <v>1</v>
      </c>
      <c r="E17" s="160">
        <v>250000</v>
      </c>
      <c r="F17" s="117">
        <f>D17*E17</f>
        <v>250000</v>
      </c>
      <c r="G17" s="101"/>
    </row>
    <row r="18" spans="1:7" ht="31.5" customHeight="1">
      <c r="A18" s="18" t="s">
        <v>2</v>
      </c>
      <c r="B18" s="19" t="s">
        <v>13</v>
      </c>
      <c r="C18" s="20"/>
      <c r="D18" s="21"/>
      <c r="E18" s="159"/>
      <c r="F18" s="133">
        <f>SUM(F19:F21)</f>
        <v>7500000</v>
      </c>
      <c r="G18" s="101"/>
    </row>
    <row r="19" spans="1:7" ht="39.75" customHeight="1">
      <c r="A19" s="12">
        <v>1</v>
      </c>
      <c r="B19" s="13" t="s">
        <v>14</v>
      </c>
      <c r="C19" s="10" t="s">
        <v>11</v>
      </c>
      <c r="D19" s="11">
        <v>1</v>
      </c>
      <c r="E19" s="132">
        <v>350000</v>
      </c>
      <c r="F19" s="117">
        <v>3500000</v>
      </c>
      <c r="G19" s="101"/>
    </row>
    <row r="20" spans="1:7" ht="40.5" customHeight="1">
      <c r="A20" s="12">
        <v>2</v>
      </c>
      <c r="B20" s="13" t="s">
        <v>19</v>
      </c>
      <c r="C20" s="10" t="s">
        <v>20</v>
      </c>
      <c r="D20" s="11">
        <v>50</v>
      </c>
      <c r="E20" s="132">
        <v>20000</v>
      </c>
      <c r="F20" s="117">
        <f>D20*E20*2</f>
        <v>2000000</v>
      </c>
      <c r="G20" s="101"/>
    </row>
    <row r="21" spans="1:7" ht="24" customHeight="1">
      <c r="A21" s="12">
        <v>3</v>
      </c>
      <c r="B21" s="13" t="s">
        <v>15</v>
      </c>
      <c r="C21" s="10" t="s">
        <v>34</v>
      </c>
      <c r="D21" s="11">
        <v>50</v>
      </c>
      <c r="E21" s="132">
        <v>40000</v>
      </c>
      <c r="F21" s="117">
        <f>D21*E21</f>
        <v>2000000</v>
      </c>
      <c r="G21" s="101"/>
    </row>
    <row r="22" spans="1:7" ht="36.75" customHeight="1">
      <c r="A22" s="18" t="s">
        <v>8</v>
      </c>
      <c r="B22" s="24" t="s">
        <v>16</v>
      </c>
      <c r="C22" s="20"/>
      <c r="D22" s="21"/>
      <c r="E22" s="159"/>
      <c r="F22" s="133">
        <f>SUM(F23:F23)</f>
        <v>500000</v>
      </c>
      <c r="G22" s="101"/>
    </row>
    <row r="23" spans="1:7" ht="30" customHeight="1">
      <c r="A23" s="12">
        <v>1</v>
      </c>
      <c r="B23" s="15" t="s">
        <v>17</v>
      </c>
      <c r="C23" s="16" t="s">
        <v>33</v>
      </c>
      <c r="D23" s="11">
        <v>1</v>
      </c>
      <c r="E23" s="132">
        <v>500000</v>
      </c>
      <c r="F23" s="117">
        <f>E23*D23</f>
        <v>500000</v>
      </c>
      <c r="G23" s="101"/>
    </row>
    <row r="24" spans="1:7" ht="15.75">
      <c r="B24" s="27"/>
      <c r="C24" s="29"/>
      <c r="D24" s="26"/>
      <c r="E24" s="26"/>
      <c r="F24" s="36"/>
      <c r="G24" s="26"/>
    </row>
  </sheetData>
  <mergeCells count="16">
    <mergeCell ref="A1:G1"/>
    <mergeCell ref="A2:G2"/>
    <mergeCell ref="B7:E7"/>
    <mergeCell ref="F7:G7"/>
    <mergeCell ref="C3:G3"/>
    <mergeCell ref="C4:G4"/>
    <mergeCell ref="C5:G5"/>
    <mergeCell ref="C6:G6"/>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9" fitToHeight="0"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topLeftCell="A4" zoomScaleNormal="100" workbookViewId="0">
      <selection activeCell="B17" sqref="B17"/>
    </sheetView>
  </sheetViews>
  <sheetFormatPr defaultColWidth="8" defaultRowHeight="15"/>
  <cols>
    <col min="1" max="1" width="5.25" style="1" customWidth="1"/>
    <col min="2" max="2" width="31.75" style="1" customWidth="1"/>
    <col min="3" max="3" width="8" style="28" customWidth="1"/>
    <col min="4" max="4" width="9.375" style="1" customWidth="1"/>
    <col min="5" max="5" width="11.625" style="1" customWidth="1"/>
    <col min="6" max="6" width="11.75" style="35" customWidth="1"/>
    <col min="7" max="7" width="12.875" style="2" customWidth="1"/>
    <col min="8" max="16384" width="8" style="1"/>
  </cols>
  <sheetData>
    <row r="1" spans="1:7" ht="18.75" customHeight="1">
      <c r="A1" s="469" t="s">
        <v>131</v>
      </c>
      <c r="B1" s="469"/>
      <c r="C1" s="469"/>
      <c r="D1" s="469"/>
      <c r="E1" s="469"/>
      <c r="F1" s="469"/>
      <c r="G1" s="469"/>
    </row>
    <row r="2" spans="1:7" ht="36" customHeight="1">
      <c r="A2" s="470" t="s">
        <v>340</v>
      </c>
      <c r="B2" s="471"/>
      <c r="C2" s="471"/>
      <c r="D2" s="471"/>
      <c r="E2" s="471"/>
      <c r="F2" s="471"/>
      <c r="G2" s="471"/>
    </row>
    <row r="3" spans="1:7" ht="35.1" customHeight="1">
      <c r="A3" s="170"/>
      <c r="B3" s="149" t="s">
        <v>113</v>
      </c>
      <c r="C3" s="459" t="s">
        <v>41</v>
      </c>
      <c r="D3" s="459"/>
      <c r="E3" s="459"/>
      <c r="F3" s="459"/>
      <c r="G3" s="459"/>
    </row>
    <row r="4" spans="1:7" ht="20.25" customHeight="1">
      <c r="A4" s="170"/>
      <c r="B4" s="149" t="s">
        <v>114</v>
      </c>
      <c r="C4" s="456" t="s">
        <v>216</v>
      </c>
      <c r="D4" s="456"/>
      <c r="E4" s="456"/>
      <c r="F4" s="456"/>
      <c r="G4" s="456"/>
    </row>
    <row r="5" spans="1:7" ht="20.25" customHeight="1">
      <c r="A5" s="170"/>
      <c r="B5" s="149" t="s">
        <v>115</v>
      </c>
      <c r="C5" s="456" t="s">
        <v>77</v>
      </c>
      <c r="D5" s="456"/>
      <c r="E5" s="456"/>
      <c r="F5" s="456"/>
      <c r="G5" s="456"/>
    </row>
    <row r="6" spans="1:7" ht="20.25" customHeight="1">
      <c r="A6" s="170"/>
      <c r="B6" s="149" t="s">
        <v>116</v>
      </c>
      <c r="C6" s="456" t="s">
        <v>40</v>
      </c>
      <c r="D6" s="456"/>
      <c r="E6" s="456"/>
      <c r="F6" s="456"/>
      <c r="G6" s="456"/>
    </row>
    <row r="7" spans="1:7" ht="18.75">
      <c r="A7" s="3"/>
      <c r="B7" s="460"/>
      <c r="C7" s="461"/>
      <c r="D7" s="461"/>
      <c r="E7" s="461"/>
      <c r="F7" s="466" t="s">
        <v>70</v>
      </c>
      <c r="G7" s="466"/>
    </row>
    <row r="8" spans="1:7" ht="22.5" customHeight="1">
      <c r="A8" s="463" t="s">
        <v>0</v>
      </c>
      <c r="B8" s="463" t="s">
        <v>12</v>
      </c>
      <c r="C8" s="463" t="s">
        <v>9</v>
      </c>
      <c r="D8" s="463" t="s">
        <v>7</v>
      </c>
      <c r="E8" s="464" t="s">
        <v>32</v>
      </c>
      <c r="F8" s="464"/>
      <c r="G8" s="463" t="s">
        <v>3</v>
      </c>
    </row>
    <row r="9" spans="1:7" ht="12.75" customHeight="1">
      <c r="A9" s="463"/>
      <c r="B9" s="463"/>
      <c r="C9" s="463"/>
      <c r="D9" s="463"/>
      <c r="E9" s="464" t="s">
        <v>5</v>
      </c>
      <c r="F9" s="465" t="s">
        <v>4</v>
      </c>
      <c r="G9" s="463"/>
    </row>
    <row r="10" spans="1:7" ht="12.75" customHeight="1">
      <c r="A10" s="463"/>
      <c r="B10" s="463"/>
      <c r="C10" s="463"/>
      <c r="D10" s="463"/>
      <c r="E10" s="464"/>
      <c r="F10" s="465"/>
      <c r="G10" s="463"/>
    </row>
    <row r="11" spans="1:7" ht="25.5" customHeight="1">
      <c r="A11" s="150"/>
      <c r="B11" s="150" t="s">
        <v>6</v>
      </c>
      <c r="C11" s="151"/>
      <c r="D11" s="150"/>
      <c r="E11" s="150"/>
      <c r="F11" s="157">
        <f>F12+F18+F22+F26</f>
        <v>82760000</v>
      </c>
      <c r="G11" s="150"/>
    </row>
    <row r="12" spans="1:7" ht="24" customHeight="1">
      <c r="A12" s="18" t="s">
        <v>1</v>
      </c>
      <c r="B12" s="19" t="s">
        <v>30</v>
      </c>
      <c r="C12" s="20"/>
      <c r="D12" s="21"/>
      <c r="E12" s="21"/>
      <c r="F12" s="133">
        <f>SUM(F13:F17)</f>
        <v>4840000</v>
      </c>
      <c r="G12" s="101"/>
    </row>
    <row r="13" spans="1:7" ht="24" customHeight="1">
      <c r="A13" s="12">
        <v>1</v>
      </c>
      <c r="B13" s="13" t="s">
        <v>58</v>
      </c>
      <c r="C13" s="10" t="s">
        <v>10</v>
      </c>
      <c r="D13" s="11">
        <v>2</v>
      </c>
      <c r="E13" s="132">
        <v>1200000</v>
      </c>
      <c r="F13" s="132">
        <f>E13*D13</f>
        <v>2400000</v>
      </c>
      <c r="G13" s="101"/>
    </row>
    <row r="14" spans="1:7" ht="24" customHeight="1">
      <c r="A14" s="12">
        <v>2</v>
      </c>
      <c r="B14" s="13" t="s">
        <v>22</v>
      </c>
      <c r="C14" s="10" t="s">
        <v>10</v>
      </c>
      <c r="D14" s="11">
        <v>1</v>
      </c>
      <c r="E14" s="132">
        <f>E13*70%</f>
        <v>840000</v>
      </c>
      <c r="F14" s="132">
        <f>E14*D14</f>
        <v>840000</v>
      </c>
      <c r="G14" s="101"/>
    </row>
    <row r="15" spans="1:7" ht="30.75" customHeight="1">
      <c r="A15" s="12">
        <v>3</v>
      </c>
      <c r="B15" s="13" t="s">
        <v>24</v>
      </c>
      <c r="C15" s="10" t="s">
        <v>11</v>
      </c>
      <c r="D15" s="14">
        <v>3</v>
      </c>
      <c r="E15" s="163">
        <v>150000</v>
      </c>
      <c r="F15" s="132">
        <f>D15*E15</f>
        <v>450000</v>
      </c>
      <c r="G15" s="101"/>
    </row>
    <row r="16" spans="1:7" ht="50.25" customHeight="1">
      <c r="A16" s="12">
        <v>4</v>
      </c>
      <c r="B16" s="13" t="s">
        <v>25</v>
      </c>
      <c r="C16" s="10" t="s">
        <v>11</v>
      </c>
      <c r="D16" s="14">
        <v>3</v>
      </c>
      <c r="E16" s="163">
        <v>300000</v>
      </c>
      <c r="F16" s="132">
        <f>D16*E16</f>
        <v>900000</v>
      </c>
      <c r="G16" s="101"/>
    </row>
    <row r="17" spans="1:7" ht="32.25" customHeight="1">
      <c r="A17" s="12">
        <v>5</v>
      </c>
      <c r="B17" s="13" t="s">
        <v>26</v>
      </c>
      <c r="C17" s="10" t="s">
        <v>11</v>
      </c>
      <c r="D17" s="14">
        <v>1</v>
      </c>
      <c r="E17" s="163">
        <v>250000</v>
      </c>
      <c r="F17" s="132">
        <f>D17*E17</f>
        <v>250000</v>
      </c>
      <c r="G17" s="101"/>
    </row>
    <row r="18" spans="1:7" s="7" customFormat="1" ht="39" customHeight="1">
      <c r="A18" s="18" t="s">
        <v>2</v>
      </c>
      <c r="B18" s="19" t="s">
        <v>31</v>
      </c>
      <c r="C18" s="22"/>
      <c r="D18" s="23"/>
      <c r="E18" s="161"/>
      <c r="F18" s="133">
        <f>SUM(F19:F20)</f>
        <v>56000000</v>
      </c>
      <c r="G18" s="101"/>
    </row>
    <row r="19" spans="1:7" ht="97.5" customHeight="1">
      <c r="A19" s="12">
        <v>1</v>
      </c>
      <c r="B19" s="13" t="s">
        <v>130</v>
      </c>
      <c r="C19" s="10" t="s">
        <v>20</v>
      </c>
      <c r="D19" s="14">
        <v>224</v>
      </c>
      <c r="E19" s="163">
        <v>100000</v>
      </c>
      <c r="F19" s="117">
        <f>E19*D19</f>
        <v>22400000</v>
      </c>
      <c r="G19" s="101"/>
    </row>
    <row r="20" spans="1:7" ht="81" customHeight="1">
      <c r="A20" s="12">
        <v>2</v>
      </c>
      <c r="B20" s="13" t="s">
        <v>296</v>
      </c>
      <c r="C20" s="10" t="s">
        <v>20</v>
      </c>
      <c r="D20" s="14">
        <v>224</v>
      </c>
      <c r="E20" s="114">
        <v>150000</v>
      </c>
      <c r="F20" s="117">
        <f>E20*D20</f>
        <v>33600000</v>
      </c>
      <c r="G20" s="101"/>
    </row>
    <row r="21" spans="1:7" ht="27" customHeight="1">
      <c r="A21" s="12">
        <v>3</v>
      </c>
      <c r="B21" s="13" t="s">
        <v>36</v>
      </c>
      <c r="C21" s="10" t="s">
        <v>20</v>
      </c>
      <c r="D21" s="47">
        <v>224</v>
      </c>
      <c r="E21" s="46">
        <v>130000</v>
      </c>
      <c r="F21" s="117">
        <f>E21*D21</f>
        <v>29120000</v>
      </c>
      <c r="G21" s="101"/>
    </row>
    <row r="22" spans="1:7" ht="36" customHeight="1">
      <c r="A22" s="18" t="s">
        <v>8</v>
      </c>
      <c r="B22" s="19" t="s">
        <v>13</v>
      </c>
      <c r="C22" s="20"/>
      <c r="D22" s="21"/>
      <c r="E22" s="159"/>
      <c r="F22" s="133">
        <f>SUM(F23:F25)</f>
        <v>21420000</v>
      </c>
      <c r="G22" s="101"/>
    </row>
    <row r="23" spans="1:7" ht="39.75" customHeight="1">
      <c r="A23" s="12">
        <v>1</v>
      </c>
      <c r="B23" s="13" t="s">
        <v>14</v>
      </c>
      <c r="C23" s="10" t="s">
        <v>11</v>
      </c>
      <c r="D23" s="11">
        <v>1</v>
      </c>
      <c r="E23" s="132">
        <v>3500000</v>
      </c>
      <c r="F23" s="117">
        <f>E23*D23</f>
        <v>3500000</v>
      </c>
      <c r="G23" s="101"/>
    </row>
    <row r="24" spans="1:7" ht="40.5" customHeight="1">
      <c r="A24" s="12">
        <v>2</v>
      </c>
      <c r="B24" s="13" t="s">
        <v>19</v>
      </c>
      <c r="C24" s="10" t="s">
        <v>20</v>
      </c>
      <c r="D24" s="11">
        <v>224</v>
      </c>
      <c r="E24" s="132">
        <v>20000</v>
      </c>
      <c r="F24" s="117">
        <f>D24*E24*2</f>
        <v>8960000</v>
      </c>
      <c r="G24" s="101"/>
    </row>
    <row r="25" spans="1:7" ht="25.5" customHeight="1">
      <c r="A25" s="12">
        <v>3</v>
      </c>
      <c r="B25" s="13" t="s">
        <v>15</v>
      </c>
      <c r="C25" s="10" t="s">
        <v>34</v>
      </c>
      <c r="D25" s="11">
        <v>224</v>
      </c>
      <c r="E25" s="132">
        <v>40000</v>
      </c>
      <c r="F25" s="117">
        <f>D25*E25</f>
        <v>8960000</v>
      </c>
      <c r="G25" s="101"/>
    </row>
    <row r="26" spans="1:7" ht="30.75" customHeight="1">
      <c r="A26" s="18" t="s">
        <v>29</v>
      </c>
      <c r="B26" s="24" t="s">
        <v>16</v>
      </c>
      <c r="C26" s="20"/>
      <c r="D26" s="21"/>
      <c r="E26" s="159"/>
      <c r="F26" s="133">
        <f>SUM(F27:F27)</f>
        <v>500000</v>
      </c>
      <c r="G26" s="101"/>
    </row>
    <row r="27" spans="1:7" ht="30" customHeight="1">
      <c r="A27" s="12">
        <v>1</v>
      </c>
      <c r="B27" s="15" t="s">
        <v>17</v>
      </c>
      <c r="C27" s="16" t="s">
        <v>33</v>
      </c>
      <c r="D27" s="11">
        <v>1</v>
      </c>
      <c r="E27" s="132">
        <v>500000</v>
      </c>
      <c r="F27" s="117">
        <f>E27*D27</f>
        <v>500000</v>
      </c>
      <c r="G27" s="101"/>
    </row>
    <row r="28" spans="1:7" ht="15.75">
      <c r="B28" s="27"/>
      <c r="C28" s="29"/>
      <c r="D28" s="26"/>
      <c r="E28" s="26"/>
      <c r="F28" s="36"/>
      <c r="G28" s="26"/>
    </row>
  </sheetData>
  <mergeCells count="16">
    <mergeCell ref="A1:G1"/>
    <mergeCell ref="A2:G2"/>
    <mergeCell ref="B7:E7"/>
    <mergeCell ref="F7:G7"/>
    <mergeCell ref="C3:G3"/>
    <mergeCell ref="C4:G4"/>
    <mergeCell ref="C5:G5"/>
    <mergeCell ref="C6:G6"/>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8" fitToHeight="0" orientation="portrait" r:id="rId1"/>
  <headerFooter>
    <oddFooter>Page &amp;P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3"/>
  <sheetViews>
    <sheetView zoomScaleNormal="100" workbookViewId="0">
      <selection activeCell="B17" sqref="B17"/>
    </sheetView>
  </sheetViews>
  <sheetFormatPr defaultRowHeight="15.75"/>
  <cols>
    <col min="1" max="1" width="5.5" customWidth="1"/>
    <col min="2" max="2" width="29.5" customWidth="1"/>
    <col min="3" max="4" width="11.5" customWidth="1"/>
    <col min="5" max="5" width="13.25" customWidth="1"/>
    <col min="6" max="7" width="11.5" customWidth="1"/>
  </cols>
  <sheetData>
    <row r="1" spans="1:7" ht="18.75">
      <c r="A1" s="469" t="s">
        <v>131</v>
      </c>
      <c r="B1" s="469"/>
      <c r="C1" s="469"/>
      <c r="D1" s="469"/>
      <c r="E1" s="469"/>
      <c r="F1" s="469"/>
      <c r="G1" s="469"/>
    </row>
    <row r="2" spans="1:7" ht="33" customHeight="1">
      <c r="A2" s="470" t="s">
        <v>341</v>
      </c>
      <c r="B2" s="471"/>
      <c r="C2" s="471"/>
      <c r="D2" s="471"/>
      <c r="E2" s="471"/>
      <c r="F2" s="471"/>
      <c r="G2" s="471"/>
    </row>
    <row r="3" spans="1:7" ht="16.5">
      <c r="A3" s="170"/>
      <c r="B3" s="149" t="s">
        <v>113</v>
      </c>
      <c r="C3" s="459" t="s">
        <v>94</v>
      </c>
      <c r="D3" s="459"/>
      <c r="E3" s="459"/>
      <c r="F3" s="459"/>
      <c r="G3" s="459"/>
    </row>
    <row r="4" spans="1:7" ht="16.5">
      <c r="A4" s="170"/>
      <c r="B4" s="149" t="s">
        <v>114</v>
      </c>
      <c r="C4" s="456" t="s">
        <v>161</v>
      </c>
      <c r="D4" s="456"/>
      <c r="E4" s="456"/>
      <c r="F4" s="456"/>
      <c r="G4" s="456"/>
    </row>
    <row r="5" spans="1:7" ht="16.5">
      <c r="A5" s="170"/>
      <c r="B5" s="149" t="s">
        <v>115</v>
      </c>
      <c r="C5" s="456" t="s">
        <v>119</v>
      </c>
      <c r="D5" s="456"/>
      <c r="E5" s="456"/>
      <c r="F5" s="456"/>
      <c r="G5" s="456"/>
    </row>
    <row r="6" spans="1:7" ht="16.5">
      <c r="A6" s="170"/>
      <c r="B6" s="149" t="s">
        <v>116</v>
      </c>
      <c r="C6" s="456" t="s">
        <v>139</v>
      </c>
      <c r="D6" s="456"/>
      <c r="E6" s="456"/>
      <c r="F6" s="456"/>
      <c r="G6" s="456"/>
    </row>
    <row r="7" spans="1:7" ht="18.75">
      <c r="A7" s="100"/>
      <c r="B7" s="494"/>
      <c r="C7" s="495"/>
      <c r="D7" s="495"/>
      <c r="E7" s="495"/>
      <c r="F7" s="496" t="s">
        <v>70</v>
      </c>
      <c r="G7" s="496"/>
    </row>
    <row r="8" spans="1:7">
      <c r="A8" s="497" t="s">
        <v>0</v>
      </c>
      <c r="B8" s="497" t="s">
        <v>12</v>
      </c>
      <c r="C8" s="497" t="s">
        <v>9</v>
      </c>
      <c r="D8" s="497" t="s">
        <v>7</v>
      </c>
      <c r="E8" s="499" t="s">
        <v>32</v>
      </c>
      <c r="F8" s="500"/>
      <c r="G8" s="497" t="s">
        <v>3</v>
      </c>
    </row>
    <row r="9" spans="1:7">
      <c r="A9" s="498"/>
      <c r="B9" s="498"/>
      <c r="C9" s="498"/>
      <c r="D9" s="498"/>
      <c r="E9" s="177" t="s">
        <v>5</v>
      </c>
      <c r="F9" s="178" t="s">
        <v>4</v>
      </c>
      <c r="G9" s="501"/>
    </row>
    <row r="10" spans="1:7">
      <c r="A10" s="237"/>
      <c r="B10" s="237" t="s">
        <v>6</v>
      </c>
      <c r="C10" s="237"/>
      <c r="D10" s="237"/>
      <c r="E10" s="237"/>
      <c r="F10" s="179">
        <f>F11+F16+F21</f>
        <v>21750000</v>
      </c>
      <c r="G10" s="179"/>
    </row>
    <row r="11" spans="1:7" ht="24" customHeight="1">
      <c r="A11" s="18" t="s">
        <v>1</v>
      </c>
      <c r="B11" s="19" t="s">
        <v>30</v>
      </c>
      <c r="C11" s="180"/>
      <c r="D11" s="181"/>
      <c r="E11" s="182"/>
      <c r="F11" s="183">
        <f>SUM(F12:F15)</f>
        <v>3250000</v>
      </c>
      <c r="G11" s="181"/>
    </row>
    <row r="12" spans="1:7" ht="21" customHeight="1">
      <c r="A12" s="63">
        <v>1</v>
      </c>
      <c r="B12" s="66" t="s">
        <v>58</v>
      </c>
      <c r="C12" s="55" t="s">
        <v>10</v>
      </c>
      <c r="D12" s="59">
        <v>2</v>
      </c>
      <c r="E12" s="67">
        <v>1200000</v>
      </c>
      <c r="F12" s="67">
        <f>D12*E12</f>
        <v>2400000</v>
      </c>
      <c r="G12" s="59"/>
    </row>
    <row r="13" spans="1:7" ht="37.5" customHeight="1">
      <c r="A13" s="63">
        <v>2</v>
      </c>
      <c r="B13" s="66" t="s">
        <v>24</v>
      </c>
      <c r="C13" s="55" t="s">
        <v>20</v>
      </c>
      <c r="D13" s="69">
        <v>1</v>
      </c>
      <c r="E13" s="72">
        <v>300000</v>
      </c>
      <c r="F13" s="67">
        <f>D13*E13</f>
        <v>300000</v>
      </c>
      <c r="G13" s="69"/>
    </row>
    <row r="14" spans="1:7" ht="31.5">
      <c r="A14" s="63">
        <v>3</v>
      </c>
      <c r="B14" s="66" t="s">
        <v>54</v>
      </c>
      <c r="C14" s="55" t="s">
        <v>53</v>
      </c>
      <c r="D14" s="69">
        <v>2</v>
      </c>
      <c r="E14" s="72">
        <v>100000</v>
      </c>
      <c r="F14" s="67">
        <f>D14*E14</f>
        <v>200000</v>
      </c>
      <c r="G14" s="69"/>
    </row>
    <row r="15" spans="1:7" ht="30.75" customHeight="1">
      <c r="A15" s="63">
        <v>4</v>
      </c>
      <c r="B15" s="66" t="s">
        <v>51</v>
      </c>
      <c r="C15" s="55" t="s">
        <v>11</v>
      </c>
      <c r="D15" s="69">
        <v>1</v>
      </c>
      <c r="E15" s="72">
        <v>350000</v>
      </c>
      <c r="F15" s="67">
        <f>D15*E15</f>
        <v>350000</v>
      </c>
      <c r="G15" s="69"/>
    </row>
    <row r="16" spans="1:7" ht="29.25" customHeight="1">
      <c r="A16" s="18" t="s">
        <v>2</v>
      </c>
      <c r="B16" s="19" t="s">
        <v>13</v>
      </c>
      <c r="C16" s="180"/>
      <c r="D16" s="181"/>
      <c r="E16" s="182"/>
      <c r="F16" s="183">
        <f>SUM(F17:F20)</f>
        <v>13800000</v>
      </c>
      <c r="G16" s="181"/>
    </row>
    <row r="17" spans="1:7" ht="31.5">
      <c r="A17" s="63">
        <v>1</v>
      </c>
      <c r="B17" s="66" t="s">
        <v>14</v>
      </c>
      <c r="C17" s="55" t="s">
        <v>11</v>
      </c>
      <c r="D17" s="59">
        <v>1</v>
      </c>
      <c r="E17" s="68">
        <v>2200000</v>
      </c>
      <c r="F17" s="64">
        <f>D17*E17</f>
        <v>2200000</v>
      </c>
      <c r="G17" s="59"/>
    </row>
    <row r="18" spans="1:7" ht="22.5" customHeight="1">
      <c r="A18" s="63">
        <v>2</v>
      </c>
      <c r="B18" s="66" t="s">
        <v>49</v>
      </c>
      <c r="C18" s="55" t="s">
        <v>45</v>
      </c>
      <c r="D18" s="59">
        <v>1</v>
      </c>
      <c r="E18" s="67">
        <v>1500000</v>
      </c>
      <c r="F18" s="64">
        <f>D18*E18</f>
        <v>1500000</v>
      </c>
      <c r="G18" s="59"/>
    </row>
    <row r="19" spans="1:7" ht="31.5">
      <c r="A19" s="63">
        <v>3</v>
      </c>
      <c r="B19" s="66" t="s">
        <v>19</v>
      </c>
      <c r="C19" s="55" t="s">
        <v>20</v>
      </c>
      <c r="D19" s="59">
        <v>95</v>
      </c>
      <c r="E19" s="65">
        <v>40000</v>
      </c>
      <c r="F19" s="64">
        <f>D19*E19</f>
        <v>3800000</v>
      </c>
      <c r="G19" s="59"/>
    </row>
    <row r="20" spans="1:7" ht="24.75" customHeight="1">
      <c r="A20" s="63">
        <v>4</v>
      </c>
      <c r="B20" s="66" t="s">
        <v>15</v>
      </c>
      <c r="C20" s="55" t="s">
        <v>34</v>
      </c>
      <c r="D20" s="59">
        <v>90</v>
      </c>
      <c r="E20" s="65">
        <v>70000</v>
      </c>
      <c r="F20" s="64">
        <f>D20*E20</f>
        <v>6300000</v>
      </c>
      <c r="G20" s="59"/>
    </row>
    <row r="21" spans="1:7" ht="32.25" customHeight="1">
      <c r="A21" s="18" t="s">
        <v>8</v>
      </c>
      <c r="B21" s="24" t="s">
        <v>16</v>
      </c>
      <c r="C21" s="180"/>
      <c r="D21" s="181"/>
      <c r="E21" s="188"/>
      <c r="F21" s="189">
        <f>SUM(F22:F23)</f>
        <v>4700000</v>
      </c>
      <c r="G21" s="181"/>
    </row>
    <row r="22" spans="1:7" ht="31.5">
      <c r="A22" s="63">
        <v>1</v>
      </c>
      <c r="B22" s="62" t="s">
        <v>17</v>
      </c>
      <c r="C22" s="61" t="s">
        <v>20</v>
      </c>
      <c r="D22" s="59">
        <v>90</v>
      </c>
      <c r="E22" s="60">
        <v>30000</v>
      </c>
      <c r="F22" s="60">
        <f>E22*D22</f>
        <v>2700000</v>
      </c>
      <c r="G22" s="59"/>
    </row>
    <row r="23" spans="1:7">
      <c r="A23" s="63">
        <v>2</v>
      </c>
      <c r="B23" s="62" t="s">
        <v>48</v>
      </c>
      <c r="C23" s="61" t="s">
        <v>45</v>
      </c>
      <c r="D23" s="59"/>
      <c r="E23" s="60"/>
      <c r="F23" s="60">
        <v>2000000</v>
      </c>
      <c r="G23" s="59"/>
    </row>
  </sheetData>
  <mergeCells count="14">
    <mergeCell ref="C6:G6"/>
    <mergeCell ref="A1:G1"/>
    <mergeCell ref="A2:G2"/>
    <mergeCell ref="C3:G3"/>
    <mergeCell ref="C4:G4"/>
    <mergeCell ref="C5:G5"/>
    <mergeCell ref="B7:E7"/>
    <mergeCell ref="F7:G7"/>
    <mergeCell ref="A8:A9"/>
    <mergeCell ref="B8:B9"/>
    <mergeCell ref="C8:C9"/>
    <mergeCell ref="D8:D9"/>
    <mergeCell ref="E8:F8"/>
    <mergeCell ref="G8:G9"/>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3"/>
  <sheetViews>
    <sheetView workbookViewId="0">
      <selection activeCell="B17" sqref="B17"/>
    </sheetView>
  </sheetViews>
  <sheetFormatPr defaultRowHeight="15.75"/>
  <cols>
    <col min="1" max="1" width="5.5" customWidth="1"/>
    <col min="2" max="2" width="30" customWidth="1"/>
    <col min="3" max="4" width="11.5" customWidth="1"/>
    <col min="5" max="5" width="13.25" customWidth="1"/>
    <col min="6" max="7" width="11.5" customWidth="1"/>
  </cols>
  <sheetData>
    <row r="1" spans="1:7" ht="18.75">
      <c r="A1" s="469" t="s">
        <v>131</v>
      </c>
      <c r="B1" s="469"/>
      <c r="C1" s="469"/>
      <c r="D1" s="469"/>
      <c r="E1" s="469"/>
      <c r="F1" s="469"/>
      <c r="G1" s="469"/>
    </row>
    <row r="2" spans="1:7" ht="34.5" customHeight="1">
      <c r="A2" s="470" t="s">
        <v>341</v>
      </c>
      <c r="B2" s="471"/>
      <c r="C2" s="471"/>
      <c r="D2" s="471"/>
      <c r="E2" s="471"/>
      <c r="F2" s="471"/>
      <c r="G2" s="471"/>
    </row>
    <row r="3" spans="1:7" ht="16.5">
      <c r="A3" s="170"/>
      <c r="B3" s="149" t="s">
        <v>113</v>
      </c>
      <c r="C3" s="459" t="s">
        <v>95</v>
      </c>
      <c r="D3" s="459"/>
      <c r="E3" s="459"/>
      <c r="F3" s="459"/>
      <c r="G3" s="459"/>
    </row>
    <row r="4" spans="1:7" ht="16.5">
      <c r="A4" s="170"/>
      <c r="B4" s="149" t="s">
        <v>114</v>
      </c>
      <c r="C4" s="456" t="s">
        <v>198</v>
      </c>
      <c r="D4" s="456"/>
      <c r="E4" s="456"/>
      <c r="F4" s="456"/>
      <c r="G4" s="456"/>
    </row>
    <row r="5" spans="1:7" ht="16.5">
      <c r="A5" s="170"/>
      <c r="B5" s="149" t="s">
        <v>115</v>
      </c>
      <c r="C5" s="456" t="s">
        <v>119</v>
      </c>
      <c r="D5" s="456"/>
      <c r="E5" s="456"/>
      <c r="F5" s="456"/>
      <c r="G5" s="456"/>
    </row>
    <row r="6" spans="1:7" ht="16.5">
      <c r="A6" s="170"/>
      <c r="B6" s="149" t="s">
        <v>116</v>
      </c>
      <c r="C6" s="456" t="s">
        <v>162</v>
      </c>
      <c r="D6" s="456"/>
      <c r="E6" s="456"/>
      <c r="F6" s="456"/>
      <c r="G6" s="456"/>
    </row>
    <row r="7" spans="1:7" ht="16.5">
      <c r="A7" s="100"/>
      <c r="B7" s="494"/>
      <c r="C7" s="495"/>
      <c r="D7" s="495"/>
      <c r="E7" s="495"/>
      <c r="F7" s="503" t="s">
        <v>70</v>
      </c>
      <c r="G7" s="503"/>
    </row>
    <row r="8" spans="1:7">
      <c r="A8" s="497" t="s">
        <v>0</v>
      </c>
      <c r="B8" s="497" t="s">
        <v>12</v>
      </c>
      <c r="C8" s="497" t="s">
        <v>9</v>
      </c>
      <c r="D8" s="497" t="s">
        <v>7</v>
      </c>
      <c r="E8" s="499" t="s">
        <v>32</v>
      </c>
      <c r="F8" s="500"/>
      <c r="G8" s="497" t="s">
        <v>3</v>
      </c>
    </row>
    <row r="9" spans="1:7">
      <c r="A9" s="498"/>
      <c r="B9" s="498"/>
      <c r="C9" s="498"/>
      <c r="D9" s="498"/>
      <c r="E9" s="177" t="s">
        <v>5</v>
      </c>
      <c r="F9" s="178" t="s">
        <v>4</v>
      </c>
      <c r="G9" s="501"/>
    </row>
    <row r="10" spans="1:7">
      <c r="A10" s="502" t="s">
        <v>47</v>
      </c>
      <c r="B10" s="502"/>
      <c r="C10" s="502"/>
      <c r="D10" s="502"/>
      <c r="E10" s="502"/>
      <c r="F10" s="179">
        <f>F11+F16+F21</f>
        <v>15430000</v>
      </c>
      <c r="G10" s="179"/>
    </row>
    <row r="11" spans="1:7">
      <c r="A11" s="18" t="s">
        <v>1</v>
      </c>
      <c r="B11" s="19" t="s">
        <v>30</v>
      </c>
      <c r="C11" s="180"/>
      <c r="D11" s="181"/>
      <c r="E11" s="182"/>
      <c r="F11" s="183">
        <f>SUM(F12:F15)</f>
        <v>2050000</v>
      </c>
      <c r="G11" s="181"/>
    </row>
    <row r="12" spans="1:7" ht="31.5" customHeight="1">
      <c r="A12" s="63">
        <v>1</v>
      </c>
      <c r="B12" s="66" t="s">
        <v>58</v>
      </c>
      <c r="C12" s="55" t="s">
        <v>10</v>
      </c>
      <c r="D12" s="59">
        <v>1</v>
      </c>
      <c r="E12" s="67">
        <v>1200000</v>
      </c>
      <c r="F12" s="67">
        <f>D12*E12</f>
        <v>1200000</v>
      </c>
      <c r="G12" s="59"/>
    </row>
    <row r="13" spans="1:7" ht="39.75" customHeight="1">
      <c r="A13" s="63">
        <v>2</v>
      </c>
      <c r="B13" s="66" t="s">
        <v>24</v>
      </c>
      <c r="C13" s="55" t="s">
        <v>20</v>
      </c>
      <c r="D13" s="69">
        <v>1</v>
      </c>
      <c r="E13" s="72">
        <v>300000</v>
      </c>
      <c r="F13" s="67">
        <f>D13*E13</f>
        <v>300000</v>
      </c>
      <c r="G13" s="69"/>
    </row>
    <row r="14" spans="1:7" ht="36.75" customHeight="1">
      <c r="A14" s="63">
        <v>3</v>
      </c>
      <c r="B14" s="66" t="s">
        <v>54</v>
      </c>
      <c r="C14" s="55" t="s">
        <v>53</v>
      </c>
      <c r="D14" s="69">
        <v>2</v>
      </c>
      <c r="E14" s="72">
        <v>100000</v>
      </c>
      <c r="F14" s="67">
        <f>D14*E14</f>
        <v>200000</v>
      </c>
      <c r="G14" s="69"/>
    </row>
    <row r="15" spans="1:7" ht="31.5" customHeight="1">
      <c r="A15" s="63">
        <v>4</v>
      </c>
      <c r="B15" s="66" t="s">
        <v>51</v>
      </c>
      <c r="C15" s="55" t="s">
        <v>11</v>
      </c>
      <c r="D15" s="69">
        <v>1</v>
      </c>
      <c r="E15" s="72">
        <v>350000</v>
      </c>
      <c r="F15" s="67">
        <f>D15*E15</f>
        <v>350000</v>
      </c>
      <c r="G15" s="69"/>
    </row>
    <row r="16" spans="1:7" ht="33.75" customHeight="1">
      <c r="A16" s="18" t="s">
        <v>2</v>
      </c>
      <c r="B16" s="19" t="s">
        <v>13</v>
      </c>
      <c r="C16" s="180"/>
      <c r="D16" s="181"/>
      <c r="E16" s="182"/>
      <c r="F16" s="183">
        <f>SUM(F17:F20)</f>
        <v>9460000</v>
      </c>
      <c r="G16" s="181"/>
    </row>
    <row r="17" spans="1:7" ht="31.5">
      <c r="A17" s="63">
        <v>1</v>
      </c>
      <c r="B17" s="66" t="s">
        <v>14</v>
      </c>
      <c r="C17" s="55" t="s">
        <v>11</v>
      </c>
      <c r="D17" s="59">
        <v>1</v>
      </c>
      <c r="E17" s="68">
        <v>2200000</v>
      </c>
      <c r="F17" s="64">
        <f>D17*E17</f>
        <v>2200000</v>
      </c>
      <c r="G17" s="59"/>
    </row>
    <row r="18" spans="1:7" ht="24" customHeight="1">
      <c r="A18" s="63">
        <v>2</v>
      </c>
      <c r="B18" s="66" t="s">
        <v>49</v>
      </c>
      <c r="C18" s="55" t="s">
        <v>45</v>
      </c>
      <c r="D18" s="59">
        <v>1</v>
      </c>
      <c r="E18" s="67">
        <v>1500000</v>
      </c>
      <c r="F18" s="64">
        <f>D18*E18</f>
        <v>1500000</v>
      </c>
      <c r="G18" s="59"/>
    </row>
    <row r="19" spans="1:7" ht="31.5">
      <c r="A19" s="63">
        <v>3</v>
      </c>
      <c r="B19" s="66" t="s">
        <v>19</v>
      </c>
      <c r="C19" s="55" t="s">
        <v>20</v>
      </c>
      <c r="D19" s="59">
        <v>64</v>
      </c>
      <c r="E19" s="65">
        <v>40000</v>
      </c>
      <c r="F19" s="64">
        <f>D19*E19</f>
        <v>2560000</v>
      </c>
      <c r="G19" s="59"/>
    </row>
    <row r="20" spans="1:7" ht="33.75" customHeight="1">
      <c r="A20" s="63">
        <v>4</v>
      </c>
      <c r="B20" s="66" t="s">
        <v>15</v>
      </c>
      <c r="C20" s="55" t="s">
        <v>34</v>
      </c>
      <c r="D20" s="59">
        <v>64</v>
      </c>
      <c r="E20" s="65">
        <v>50000</v>
      </c>
      <c r="F20" s="64">
        <f>D20*E20</f>
        <v>3200000</v>
      </c>
      <c r="G20" s="59"/>
    </row>
    <row r="21" spans="1:7" ht="35.25" customHeight="1">
      <c r="A21" s="18" t="s">
        <v>8</v>
      </c>
      <c r="B21" s="24" t="s">
        <v>16</v>
      </c>
      <c r="C21" s="180"/>
      <c r="D21" s="181"/>
      <c r="E21" s="188"/>
      <c r="F21" s="189">
        <f>SUM(F22:F23)</f>
        <v>3920000</v>
      </c>
      <c r="G21" s="181"/>
    </row>
    <row r="22" spans="1:7" ht="31.5">
      <c r="A22" s="63">
        <v>1</v>
      </c>
      <c r="B22" s="62" t="s">
        <v>17</v>
      </c>
      <c r="C22" s="61" t="s">
        <v>20</v>
      </c>
      <c r="D22" s="59">
        <v>64</v>
      </c>
      <c r="E22" s="60">
        <v>30000</v>
      </c>
      <c r="F22" s="60">
        <f>E22*D22</f>
        <v>1920000</v>
      </c>
      <c r="G22" s="59"/>
    </row>
    <row r="23" spans="1:7">
      <c r="A23" s="63">
        <v>2</v>
      </c>
      <c r="B23" s="62" t="s">
        <v>204</v>
      </c>
      <c r="C23" s="61" t="s">
        <v>45</v>
      </c>
      <c r="D23" s="59"/>
      <c r="E23" s="60"/>
      <c r="F23" s="60">
        <v>2000000</v>
      </c>
      <c r="G23" s="59"/>
    </row>
  </sheetData>
  <mergeCells count="15">
    <mergeCell ref="C6:G6"/>
    <mergeCell ref="A1:G1"/>
    <mergeCell ref="A2:G2"/>
    <mergeCell ref="C3:G3"/>
    <mergeCell ref="C4:G4"/>
    <mergeCell ref="C5:G5"/>
    <mergeCell ref="A10:E10"/>
    <mergeCell ref="B7:E7"/>
    <mergeCell ref="F7:G7"/>
    <mergeCell ref="A8:A9"/>
    <mergeCell ref="B8:B9"/>
    <mergeCell ref="C8:C9"/>
    <mergeCell ref="D8:D9"/>
    <mergeCell ref="E8:F8"/>
    <mergeCell ref="G8:G9"/>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7"/>
  <sheetViews>
    <sheetView topLeftCell="A16" workbookViewId="0">
      <selection activeCell="B17" sqref="B17"/>
    </sheetView>
  </sheetViews>
  <sheetFormatPr defaultRowHeight="15.75"/>
  <cols>
    <col min="1" max="1" width="5.5" customWidth="1"/>
    <col min="2" max="2" width="32" customWidth="1"/>
    <col min="3" max="4" width="11.5" customWidth="1"/>
    <col min="5" max="5" width="13.25" customWidth="1"/>
    <col min="6" max="7" width="11.5" customWidth="1"/>
  </cols>
  <sheetData>
    <row r="1" spans="1:7" ht="18.75">
      <c r="A1" s="469" t="s">
        <v>131</v>
      </c>
      <c r="B1" s="469"/>
      <c r="C1" s="469"/>
      <c r="D1" s="469"/>
      <c r="E1" s="469"/>
      <c r="F1" s="469"/>
      <c r="G1" s="469"/>
    </row>
    <row r="2" spans="1:7" ht="33" customHeight="1">
      <c r="A2" s="470" t="s">
        <v>341</v>
      </c>
      <c r="B2" s="471"/>
      <c r="C2" s="471"/>
      <c r="D2" s="471"/>
      <c r="E2" s="471"/>
      <c r="F2" s="471"/>
      <c r="G2" s="471"/>
    </row>
    <row r="3" spans="1:7" ht="30.75" customHeight="1">
      <c r="A3" s="170"/>
      <c r="B3" s="149" t="s">
        <v>113</v>
      </c>
      <c r="C3" s="459" t="s">
        <v>96</v>
      </c>
      <c r="D3" s="459"/>
      <c r="E3" s="459"/>
      <c r="F3" s="459"/>
      <c r="G3" s="459"/>
    </row>
    <row r="4" spans="1:7" ht="16.5">
      <c r="A4" s="170"/>
      <c r="B4" s="149" t="s">
        <v>114</v>
      </c>
      <c r="C4" s="456" t="s">
        <v>217</v>
      </c>
      <c r="D4" s="456"/>
      <c r="E4" s="456"/>
      <c r="F4" s="456"/>
      <c r="G4" s="456"/>
    </row>
    <row r="5" spans="1:7" ht="16.5">
      <c r="A5" s="170"/>
      <c r="B5" s="149" t="s">
        <v>115</v>
      </c>
      <c r="C5" s="456" t="s">
        <v>77</v>
      </c>
      <c r="D5" s="456"/>
      <c r="E5" s="456"/>
      <c r="F5" s="456"/>
      <c r="G5" s="456"/>
    </row>
    <row r="6" spans="1:7" ht="16.5">
      <c r="A6" s="170"/>
      <c r="B6" s="149" t="s">
        <v>116</v>
      </c>
      <c r="C6" s="456" t="s">
        <v>40</v>
      </c>
      <c r="D6" s="456"/>
      <c r="E6" s="456"/>
      <c r="F6" s="456"/>
      <c r="G6" s="456"/>
    </row>
    <row r="7" spans="1:7" ht="16.5">
      <c r="A7" s="100"/>
      <c r="B7" s="494"/>
      <c r="C7" s="495"/>
      <c r="D7" s="495"/>
      <c r="E7" s="495"/>
      <c r="F7" s="503" t="s">
        <v>70</v>
      </c>
      <c r="G7" s="503"/>
    </row>
    <row r="8" spans="1:7">
      <c r="A8" s="497" t="s">
        <v>0</v>
      </c>
      <c r="B8" s="497" t="s">
        <v>12</v>
      </c>
      <c r="C8" s="497" t="s">
        <v>9</v>
      </c>
      <c r="D8" s="497" t="s">
        <v>7</v>
      </c>
      <c r="E8" s="499" t="s">
        <v>32</v>
      </c>
      <c r="F8" s="500"/>
      <c r="G8" s="497" t="s">
        <v>3</v>
      </c>
    </row>
    <row r="9" spans="1:7">
      <c r="A9" s="498"/>
      <c r="B9" s="498"/>
      <c r="C9" s="498"/>
      <c r="D9" s="498"/>
      <c r="E9" s="177" t="s">
        <v>5</v>
      </c>
      <c r="F9" s="178" t="s">
        <v>4</v>
      </c>
      <c r="G9" s="501"/>
    </row>
    <row r="10" spans="1:7">
      <c r="A10" s="502" t="s">
        <v>47</v>
      </c>
      <c r="B10" s="502"/>
      <c r="C10" s="502"/>
      <c r="D10" s="502"/>
      <c r="E10" s="502"/>
      <c r="F10" s="179">
        <f>F11+F16+F20+F25</f>
        <v>138115000</v>
      </c>
      <c r="G10" s="179"/>
    </row>
    <row r="11" spans="1:7" ht="21.75" customHeight="1">
      <c r="A11" s="18" t="s">
        <v>1</v>
      </c>
      <c r="B11" s="19" t="s">
        <v>30</v>
      </c>
      <c r="C11" s="180"/>
      <c r="D11" s="181"/>
      <c r="E11" s="182"/>
      <c r="F11" s="183">
        <f>SUM(F12:F15)</f>
        <v>3900000</v>
      </c>
      <c r="G11" s="181"/>
    </row>
    <row r="12" spans="1:7" ht="28.5" customHeight="1">
      <c r="A12" s="63">
        <v>1</v>
      </c>
      <c r="B12" s="66" t="s">
        <v>58</v>
      </c>
      <c r="C12" s="55" t="s">
        <v>10</v>
      </c>
      <c r="D12" s="59">
        <v>2</v>
      </c>
      <c r="E12" s="67">
        <v>1200000</v>
      </c>
      <c r="F12" s="67">
        <f>D12*E12</f>
        <v>2400000</v>
      </c>
      <c r="G12" s="59"/>
    </row>
    <row r="13" spans="1:7" ht="32.25" customHeight="1">
      <c r="A13" s="63">
        <v>2</v>
      </c>
      <c r="B13" s="66" t="s">
        <v>24</v>
      </c>
      <c r="C13" s="55" t="s">
        <v>20</v>
      </c>
      <c r="D13" s="69">
        <v>2</v>
      </c>
      <c r="E13" s="72">
        <v>300000</v>
      </c>
      <c r="F13" s="67">
        <f>D13*E13</f>
        <v>600000</v>
      </c>
      <c r="G13" s="69"/>
    </row>
    <row r="14" spans="1:7" ht="31.5">
      <c r="A14" s="63">
        <v>3</v>
      </c>
      <c r="B14" s="66" t="s">
        <v>54</v>
      </c>
      <c r="C14" s="55" t="s">
        <v>53</v>
      </c>
      <c r="D14" s="69">
        <v>2</v>
      </c>
      <c r="E14" s="72">
        <v>100000</v>
      </c>
      <c r="F14" s="67">
        <f>D14*E14</f>
        <v>200000</v>
      </c>
      <c r="G14" s="69"/>
    </row>
    <row r="15" spans="1:7" ht="32.25" customHeight="1">
      <c r="A15" s="63">
        <v>4</v>
      </c>
      <c r="B15" s="66" t="s">
        <v>51</v>
      </c>
      <c r="C15" s="55" t="s">
        <v>11</v>
      </c>
      <c r="D15" s="69">
        <v>2</v>
      </c>
      <c r="E15" s="72">
        <v>350000</v>
      </c>
      <c r="F15" s="67">
        <f>D15*E15</f>
        <v>700000</v>
      </c>
      <c r="G15" s="69"/>
    </row>
    <row r="16" spans="1:7" ht="31.5">
      <c r="A16" s="18" t="s">
        <v>2</v>
      </c>
      <c r="B16" s="19" t="s">
        <v>31</v>
      </c>
      <c r="C16" s="184"/>
      <c r="D16" s="185"/>
      <c r="E16" s="186"/>
      <c r="F16" s="187">
        <f>F17+F18+F19</f>
        <v>92960000</v>
      </c>
      <c r="G16" s="185"/>
    </row>
    <row r="17" spans="1:7" ht="47.25">
      <c r="A17" s="63">
        <v>1</v>
      </c>
      <c r="B17" s="66" t="s">
        <v>27</v>
      </c>
      <c r="C17" s="55" t="s">
        <v>20</v>
      </c>
      <c r="D17" s="60">
        <v>332</v>
      </c>
      <c r="E17" s="67">
        <v>100000</v>
      </c>
      <c r="F17" s="67">
        <f>E17*D17</f>
        <v>33200000</v>
      </c>
      <c r="G17" s="60"/>
    </row>
    <row r="18" spans="1:7" ht="47.25">
      <c r="A18" s="63">
        <v>2</v>
      </c>
      <c r="B18" s="66" t="s">
        <v>28</v>
      </c>
      <c r="C18" s="55" t="s">
        <v>20</v>
      </c>
      <c r="D18" s="69">
        <v>332</v>
      </c>
      <c r="E18" s="72">
        <v>50000</v>
      </c>
      <c r="F18" s="67">
        <f>D18*E18</f>
        <v>16600000</v>
      </c>
      <c r="G18" s="69"/>
    </row>
    <row r="19" spans="1:7" ht="33" customHeight="1">
      <c r="A19" s="12">
        <v>3</v>
      </c>
      <c r="B19" s="13" t="s">
        <v>36</v>
      </c>
      <c r="C19" s="10" t="s">
        <v>20</v>
      </c>
      <c r="D19" s="69">
        <v>332</v>
      </c>
      <c r="E19" s="72">
        <v>130000</v>
      </c>
      <c r="F19" s="67">
        <f>D19*E19</f>
        <v>43160000</v>
      </c>
      <c r="G19" s="69"/>
    </row>
    <row r="20" spans="1:7" ht="31.5">
      <c r="A20" s="18" t="s">
        <v>8</v>
      </c>
      <c r="B20" s="19" t="s">
        <v>13</v>
      </c>
      <c r="C20" s="180"/>
      <c r="D20" s="181"/>
      <c r="E20" s="182"/>
      <c r="F20" s="183">
        <f>SUM(F21:F24)</f>
        <v>33580000</v>
      </c>
      <c r="G20" s="181"/>
    </row>
    <row r="21" spans="1:7" ht="31.5">
      <c r="A21" s="63">
        <v>1</v>
      </c>
      <c r="B21" s="66" t="s">
        <v>14</v>
      </c>
      <c r="C21" s="55" t="s">
        <v>11</v>
      </c>
      <c r="D21" s="59">
        <v>2</v>
      </c>
      <c r="E21" s="68">
        <v>2200000</v>
      </c>
      <c r="F21" s="64">
        <v>2200000</v>
      </c>
      <c r="G21" s="59"/>
    </row>
    <row r="22" spans="1:7" ht="27" customHeight="1">
      <c r="A22" s="63">
        <v>2</v>
      </c>
      <c r="B22" s="66" t="s">
        <v>49</v>
      </c>
      <c r="C22" s="55" t="s">
        <v>45</v>
      </c>
      <c r="D22" s="59">
        <v>2</v>
      </c>
      <c r="E22" s="67">
        <v>1500000</v>
      </c>
      <c r="F22" s="64">
        <v>1500000</v>
      </c>
      <c r="G22" s="59"/>
    </row>
    <row r="23" spans="1:7" ht="31.5">
      <c r="A23" s="63">
        <v>3</v>
      </c>
      <c r="B23" s="66" t="s">
        <v>19</v>
      </c>
      <c r="C23" s="55" t="s">
        <v>20</v>
      </c>
      <c r="D23" s="59">
        <v>332</v>
      </c>
      <c r="E23" s="65">
        <v>40000</v>
      </c>
      <c r="F23" s="64">
        <f>D23*E23</f>
        <v>13280000</v>
      </c>
      <c r="G23" s="59"/>
    </row>
    <row r="24" spans="1:7" ht="26.25" customHeight="1">
      <c r="A24" s="63">
        <v>4</v>
      </c>
      <c r="B24" s="66" t="s">
        <v>15</v>
      </c>
      <c r="C24" s="55" t="s">
        <v>34</v>
      </c>
      <c r="D24" s="59">
        <v>332</v>
      </c>
      <c r="E24" s="65">
        <v>50000</v>
      </c>
      <c r="F24" s="64">
        <f>D24*E24</f>
        <v>16600000</v>
      </c>
      <c r="G24" s="59"/>
    </row>
    <row r="25" spans="1:7" ht="31.5">
      <c r="A25" s="18" t="s">
        <v>29</v>
      </c>
      <c r="B25" s="24" t="s">
        <v>16</v>
      </c>
      <c r="C25" s="180"/>
      <c r="D25" s="181"/>
      <c r="E25" s="188"/>
      <c r="F25" s="189">
        <f>SUM(F26:F27)</f>
        <v>7675000</v>
      </c>
      <c r="G25" s="181"/>
    </row>
    <row r="26" spans="1:7" ht="31.5">
      <c r="A26" s="63">
        <v>1</v>
      </c>
      <c r="B26" s="62" t="s">
        <v>17</v>
      </c>
      <c r="C26" s="61" t="s">
        <v>20</v>
      </c>
      <c r="D26" s="59">
        <v>332</v>
      </c>
      <c r="E26" s="60">
        <v>30000</v>
      </c>
      <c r="F26" s="60">
        <v>5675000</v>
      </c>
      <c r="G26" s="59"/>
    </row>
    <row r="27" spans="1:7">
      <c r="A27" s="63">
        <v>2</v>
      </c>
      <c r="B27" s="62" t="s">
        <v>204</v>
      </c>
      <c r="C27" s="61" t="s">
        <v>45</v>
      </c>
      <c r="D27" s="59"/>
      <c r="E27" s="60"/>
      <c r="F27" s="60">
        <v>2000000</v>
      </c>
      <c r="G27" s="59"/>
    </row>
  </sheetData>
  <mergeCells count="15">
    <mergeCell ref="C6:G6"/>
    <mergeCell ref="A1:G1"/>
    <mergeCell ref="A2:G2"/>
    <mergeCell ref="C3:G3"/>
    <mergeCell ref="C4:G4"/>
    <mergeCell ref="C5:G5"/>
    <mergeCell ref="A10:E10"/>
    <mergeCell ref="B7:E7"/>
    <mergeCell ref="F7:G7"/>
    <mergeCell ref="A8:A9"/>
    <mergeCell ref="B8:B9"/>
    <mergeCell ref="C8:C9"/>
    <mergeCell ref="D8:D9"/>
    <mergeCell ref="E8:F8"/>
    <mergeCell ref="G8:G9"/>
  </mergeCells>
  <printOptions horizontalCentered="1"/>
  <pageMargins left="0.51181102362204722" right="0.31496062992125984" top="0.35433070866141736" bottom="0.35433070866141736" header="0.31496062992125984" footer="0.31496062992125984"/>
  <pageSetup paperSize="9" scale="92" fitToHeight="0" orientation="portrait" verticalDpi="0" r:id="rId1"/>
  <headerFooter>
    <oddFooter>Page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3"/>
  <sheetViews>
    <sheetView workbookViewId="0">
      <selection activeCell="B17" sqref="B17"/>
    </sheetView>
  </sheetViews>
  <sheetFormatPr defaultRowHeight="15.75"/>
  <cols>
    <col min="1" max="1" width="5.5" customWidth="1"/>
    <col min="2" max="2" width="29.375" customWidth="1"/>
    <col min="3" max="4" width="11.5" customWidth="1"/>
    <col min="5" max="5" width="13.25" customWidth="1"/>
    <col min="6" max="7" width="11.5" customWidth="1"/>
  </cols>
  <sheetData>
    <row r="1" spans="1:7" ht="18.75">
      <c r="A1" s="469" t="s">
        <v>131</v>
      </c>
      <c r="B1" s="469"/>
      <c r="C1" s="469"/>
      <c r="D1" s="469"/>
      <c r="E1" s="469"/>
      <c r="F1" s="469"/>
      <c r="G1" s="469"/>
    </row>
    <row r="2" spans="1:7" ht="38.25" customHeight="1">
      <c r="A2" s="470" t="s">
        <v>341</v>
      </c>
      <c r="B2" s="471"/>
      <c r="C2" s="471"/>
      <c r="D2" s="471"/>
      <c r="E2" s="471"/>
      <c r="F2" s="471"/>
      <c r="G2" s="471"/>
    </row>
    <row r="3" spans="1:7" ht="23.25" customHeight="1">
      <c r="A3" s="170"/>
      <c r="B3" s="149" t="s">
        <v>113</v>
      </c>
      <c r="C3" s="459" t="s">
        <v>97</v>
      </c>
      <c r="D3" s="459"/>
      <c r="E3" s="459"/>
      <c r="F3" s="459"/>
      <c r="G3" s="459"/>
    </row>
    <row r="4" spans="1:7" ht="16.5">
      <c r="A4" s="170"/>
      <c r="B4" s="149" t="s">
        <v>114</v>
      </c>
      <c r="C4" s="456" t="s">
        <v>163</v>
      </c>
      <c r="D4" s="456"/>
      <c r="E4" s="456"/>
      <c r="F4" s="456"/>
      <c r="G4" s="456"/>
    </row>
    <row r="5" spans="1:7" ht="16.5">
      <c r="A5" s="170"/>
      <c r="B5" s="149" t="s">
        <v>115</v>
      </c>
      <c r="C5" s="456" t="s">
        <v>119</v>
      </c>
      <c r="D5" s="456"/>
      <c r="E5" s="456"/>
      <c r="F5" s="456"/>
      <c r="G5" s="456"/>
    </row>
    <row r="6" spans="1:7" ht="16.5">
      <c r="A6" s="170"/>
      <c r="B6" s="149" t="s">
        <v>116</v>
      </c>
      <c r="C6" s="456" t="s">
        <v>136</v>
      </c>
      <c r="D6" s="456"/>
      <c r="E6" s="456"/>
      <c r="F6" s="456"/>
      <c r="G6" s="456"/>
    </row>
    <row r="7" spans="1:7" ht="16.5">
      <c r="A7" s="100"/>
      <c r="B7" s="494"/>
      <c r="C7" s="495"/>
      <c r="D7" s="495"/>
      <c r="E7" s="495"/>
      <c r="F7" s="503" t="s">
        <v>35</v>
      </c>
      <c r="G7" s="503"/>
    </row>
    <row r="8" spans="1:7">
      <c r="A8" s="497" t="s">
        <v>0</v>
      </c>
      <c r="B8" s="497" t="s">
        <v>12</v>
      </c>
      <c r="C8" s="497" t="s">
        <v>9</v>
      </c>
      <c r="D8" s="497" t="s">
        <v>7</v>
      </c>
      <c r="E8" s="499" t="s">
        <v>32</v>
      </c>
      <c r="F8" s="500"/>
      <c r="G8" s="497" t="s">
        <v>3</v>
      </c>
    </row>
    <row r="9" spans="1:7">
      <c r="A9" s="498"/>
      <c r="B9" s="498"/>
      <c r="C9" s="498"/>
      <c r="D9" s="498"/>
      <c r="E9" s="177" t="s">
        <v>5</v>
      </c>
      <c r="F9" s="178" t="s">
        <v>4</v>
      </c>
      <c r="G9" s="501"/>
    </row>
    <row r="10" spans="1:7">
      <c r="A10" s="502" t="s">
        <v>47</v>
      </c>
      <c r="B10" s="502"/>
      <c r="C10" s="502"/>
      <c r="D10" s="502"/>
      <c r="E10" s="502"/>
      <c r="F10" s="179">
        <f>F11+F16+F21</f>
        <v>20725000</v>
      </c>
      <c r="G10" s="179"/>
    </row>
    <row r="11" spans="1:7" ht="23.25" customHeight="1">
      <c r="A11" s="18" t="s">
        <v>1</v>
      </c>
      <c r="B11" s="19" t="s">
        <v>30</v>
      </c>
      <c r="C11" s="180"/>
      <c r="D11" s="181"/>
      <c r="E11" s="182"/>
      <c r="F11" s="183">
        <f>SUM(F12:F15)</f>
        <v>2050000</v>
      </c>
      <c r="G11" s="181"/>
    </row>
    <row r="12" spans="1:7" ht="22.5" customHeight="1">
      <c r="A12" s="63">
        <v>1</v>
      </c>
      <c r="B12" s="66" t="s">
        <v>58</v>
      </c>
      <c r="C12" s="55" t="s">
        <v>10</v>
      </c>
      <c r="D12" s="59">
        <v>1</v>
      </c>
      <c r="E12" s="67">
        <v>1200000</v>
      </c>
      <c r="F12" s="67">
        <f>D12*E12</f>
        <v>1200000</v>
      </c>
      <c r="G12" s="59"/>
    </row>
    <row r="13" spans="1:7" ht="33.75" customHeight="1">
      <c r="A13" s="63">
        <v>2</v>
      </c>
      <c r="B13" s="66" t="s">
        <v>24</v>
      </c>
      <c r="C13" s="55" t="s">
        <v>20</v>
      </c>
      <c r="D13" s="69">
        <v>1</v>
      </c>
      <c r="E13" s="72">
        <v>300000</v>
      </c>
      <c r="F13" s="67">
        <f>D13*E13</f>
        <v>300000</v>
      </c>
      <c r="G13" s="69"/>
    </row>
    <row r="14" spans="1:7" ht="45" customHeight="1">
      <c r="A14" s="63">
        <v>3</v>
      </c>
      <c r="B14" s="66" t="s">
        <v>54</v>
      </c>
      <c r="C14" s="55" t="s">
        <v>53</v>
      </c>
      <c r="D14" s="69">
        <v>2</v>
      </c>
      <c r="E14" s="72">
        <v>100000</v>
      </c>
      <c r="F14" s="67">
        <f>D14*E14</f>
        <v>200000</v>
      </c>
      <c r="G14" s="69"/>
    </row>
    <row r="15" spans="1:7" ht="29.25" customHeight="1">
      <c r="A15" s="63">
        <v>4</v>
      </c>
      <c r="B15" s="66" t="s">
        <v>51</v>
      </c>
      <c r="C15" s="55" t="s">
        <v>11</v>
      </c>
      <c r="D15" s="69">
        <v>1</v>
      </c>
      <c r="E15" s="72">
        <v>350000</v>
      </c>
      <c r="F15" s="67">
        <f>D15*E15</f>
        <v>350000</v>
      </c>
      <c r="G15" s="69"/>
    </row>
    <row r="16" spans="1:7" ht="30" customHeight="1">
      <c r="A16" s="18" t="s">
        <v>2</v>
      </c>
      <c r="B16" s="19" t="s">
        <v>13</v>
      </c>
      <c r="C16" s="180"/>
      <c r="D16" s="181"/>
      <c r="E16" s="182"/>
      <c r="F16" s="183">
        <f>SUM(F17:F20)</f>
        <v>11800000</v>
      </c>
      <c r="G16" s="181"/>
    </row>
    <row r="17" spans="1:7" ht="31.5">
      <c r="A17" s="63">
        <v>1</v>
      </c>
      <c r="B17" s="66" t="s">
        <v>14</v>
      </c>
      <c r="C17" s="55" t="s">
        <v>11</v>
      </c>
      <c r="D17" s="59">
        <v>1</v>
      </c>
      <c r="E17" s="68">
        <v>2200000</v>
      </c>
      <c r="F17" s="64">
        <v>2200000</v>
      </c>
      <c r="G17" s="59"/>
    </row>
    <row r="18" spans="1:7" ht="27" customHeight="1">
      <c r="A18" s="63">
        <v>2</v>
      </c>
      <c r="B18" s="66" t="s">
        <v>49</v>
      </c>
      <c r="C18" s="55" t="s">
        <v>45</v>
      </c>
      <c r="D18" s="59">
        <v>1</v>
      </c>
      <c r="E18" s="67">
        <v>1500000</v>
      </c>
      <c r="F18" s="64">
        <v>1500000</v>
      </c>
      <c r="G18" s="59"/>
    </row>
    <row r="19" spans="1:7" ht="31.5">
      <c r="A19" s="63">
        <v>3</v>
      </c>
      <c r="B19" s="66" t="s">
        <v>19</v>
      </c>
      <c r="C19" s="55" t="s">
        <v>20</v>
      </c>
      <c r="D19" s="59">
        <v>84</v>
      </c>
      <c r="E19" s="65">
        <v>20000</v>
      </c>
      <c r="F19" s="64">
        <v>3900000</v>
      </c>
      <c r="G19" s="59"/>
    </row>
    <row r="20" spans="1:7">
      <c r="A20" s="63">
        <v>4</v>
      </c>
      <c r="B20" s="66" t="s">
        <v>15</v>
      </c>
      <c r="C20" s="55" t="s">
        <v>34</v>
      </c>
      <c r="D20" s="59">
        <v>84</v>
      </c>
      <c r="E20" s="65">
        <v>50000</v>
      </c>
      <c r="F20" s="64">
        <f>D20*E20</f>
        <v>4200000</v>
      </c>
      <c r="G20" s="59"/>
    </row>
    <row r="21" spans="1:7" ht="33.75" customHeight="1">
      <c r="A21" s="18" t="s">
        <v>8</v>
      </c>
      <c r="B21" s="24" t="s">
        <v>16</v>
      </c>
      <c r="C21" s="180"/>
      <c r="D21" s="181"/>
      <c r="E21" s="188"/>
      <c r="F21" s="189">
        <f>SUM(F22:F23)</f>
        <v>6875000</v>
      </c>
      <c r="G21" s="181"/>
    </row>
    <row r="22" spans="1:7" ht="31.5">
      <c r="A22" s="63">
        <v>1</v>
      </c>
      <c r="B22" s="62" t="s">
        <v>17</v>
      </c>
      <c r="C22" s="61" t="s">
        <v>20</v>
      </c>
      <c r="D22" s="59">
        <v>84</v>
      </c>
      <c r="E22" s="60">
        <v>30000</v>
      </c>
      <c r="F22" s="60">
        <v>4875000</v>
      </c>
      <c r="G22" s="59"/>
    </row>
    <row r="23" spans="1:7" ht="26.1" customHeight="1">
      <c r="A23" s="63">
        <v>2</v>
      </c>
      <c r="B23" s="62" t="s">
        <v>204</v>
      </c>
      <c r="C23" s="61" t="s">
        <v>45</v>
      </c>
      <c r="D23" s="59"/>
      <c r="E23" s="60"/>
      <c r="F23" s="60">
        <v>2000000</v>
      </c>
      <c r="G23" s="59"/>
    </row>
  </sheetData>
  <mergeCells count="15">
    <mergeCell ref="C6:G6"/>
    <mergeCell ref="A1:G1"/>
    <mergeCell ref="A2:G2"/>
    <mergeCell ref="C3:G3"/>
    <mergeCell ref="C4:G4"/>
    <mergeCell ref="C5:G5"/>
    <mergeCell ref="A10:E10"/>
    <mergeCell ref="B7:E7"/>
    <mergeCell ref="F7:G7"/>
    <mergeCell ref="A8:A9"/>
    <mergeCell ref="B8:B9"/>
    <mergeCell ref="C8:C9"/>
    <mergeCell ref="D8:D9"/>
    <mergeCell ref="E8:F8"/>
    <mergeCell ref="G8:G9"/>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5"/>
  <sheetViews>
    <sheetView workbookViewId="0">
      <selection activeCell="B17" sqref="B17"/>
    </sheetView>
  </sheetViews>
  <sheetFormatPr defaultColWidth="8" defaultRowHeight="15"/>
  <cols>
    <col min="1" max="1" width="5.5" style="1" customWidth="1"/>
    <col min="2" max="2" width="29.125" style="1" customWidth="1"/>
    <col min="3" max="4" width="11.5" style="1" customWidth="1"/>
    <col min="5" max="5" width="13.25" style="1" customWidth="1"/>
    <col min="6" max="6" width="11.5" style="1" customWidth="1"/>
    <col min="7" max="7" width="11.5" style="2" customWidth="1"/>
    <col min="8" max="8" width="8.875" style="1" bestFit="1" customWidth="1"/>
    <col min="9" max="9" width="9.125" style="1" bestFit="1" customWidth="1"/>
    <col min="10" max="16384" width="8" style="1"/>
  </cols>
  <sheetData>
    <row r="1" spans="1:9" ht="18.75" customHeight="1">
      <c r="A1" s="469" t="s">
        <v>131</v>
      </c>
      <c r="B1" s="469"/>
      <c r="C1" s="469"/>
      <c r="D1" s="469"/>
      <c r="E1" s="469"/>
      <c r="F1" s="469"/>
      <c r="G1" s="469"/>
    </row>
    <row r="2" spans="1:9" ht="30.75" customHeight="1">
      <c r="A2" s="470" t="s">
        <v>341</v>
      </c>
      <c r="B2" s="471"/>
      <c r="C2" s="471"/>
      <c r="D2" s="471"/>
      <c r="E2" s="471"/>
      <c r="F2" s="471"/>
      <c r="G2" s="471"/>
    </row>
    <row r="3" spans="1:9" ht="24" customHeight="1">
      <c r="A3" s="170"/>
      <c r="B3" s="149" t="s">
        <v>113</v>
      </c>
      <c r="C3" s="459" t="s">
        <v>69</v>
      </c>
      <c r="D3" s="459"/>
      <c r="E3" s="459"/>
      <c r="F3" s="459"/>
      <c r="G3" s="459"/>
    </row>
    <row r="4" spans="1:9" ht="16.5" customHeight="1">
      <c r="A4" s="170"/>
      <c r="B4" s="149" t="s">
        <v>114</v>
      </c>
      <c r="C4" s="456" t="s">
        <v>199</v>
      </c>
      <c r="D4" s="456"/>
      <c r="E4" s="456"/>
      <c r="F4" s="456"/>
      <c r="G4" s="456"/>
    </row>
    <row r="5" spans="1:9" ht="18" customHeight="1">
      <c r="A5" s="170"/>
      <c r="B5" s="149" t="s">
        <v>115</v>
      </c>
      <c r="C5" s="456" t="s">
        <v>119</v>
      </c>
      <c r="D5" s="456"/>
      <c r="E5" s="456"/>
      <c r="F5" s="456"/>
      <c r="G5" s="456"/>
    </row>
    <row r="6" spans="1:9" ht="24" customHeight="1">
      <c r="A6" s="170"/>
      <c r="B6" s="149" t="s">
        <v>116</v>
      </c>
      <c r="C6" s="456" t="s">
        <v>200</v>
      </c>
      <c r="D6" s="456"/>
      <c r="E6" s="456"/>
      <c r="F6" s="456"/>
      <c r="G6" s="456"/>
    </row>
    <row r="7" spans="1:9" ht="12.75" customHeight="1">
      <c r="A7" s="100"/>
      <c r="B7" s="494"/>
      <c r="C7" s="495"/>
      <c r="D7" s="495"/>
      <c r="E7" s="495"/>
      <c r="F7" s="503" t="s">
        <v>70</v>
      </c>
      <c r="G7" s="503"/>
    </row>
    <row r="8" spans="1:9" ht="23.25" customHeight="1">
      <c r="A8" s="504" t="s">
        <v>0</v>
      </c>
      <c r="B8" s="504" t="s">
        <v>12</v>
      </c>
      <c r="C8" s="504" t="s">
        <v>9</v>
      </c>
      <c r="D8" s="504" t="s">
        <v>7</v>
      </c>
      <c r="E8" s="505" t="s">
        <v>32</v>
      </c>
      <c r="F8" s="505"/>
      <c r="G8" s="504" t="s">
        <v>3</v>
      </c>
    </row>
    <row r="9" spans="1:9" ht="33.75" customHeight="1">
      <c r="A9" s="504"/>
      <c r="B9" s="504"/>
      <c r="C9" s="504"/>
      <c r="D9" s="504"/>
      <c r="E9" s="234" t="s">
        <v>5</v>
      </c>
      <c r="F9" s="235" t="s">
        <v>4</v>
      </c>
      <c r="G9" s="504"/>
    </row>
    <row r="10" spans="1:9" ht="36.75" customHeight="1">
      <c r="A10" s="502" t="s">
        <v>47</v>
      </c>
      <c r="B10" s="502"/>
      <c r="C10" s="502"/>
      <c r="D10" s="502"/>
      <c r="E10" s="502"/>
      <c r="F10" s="179">
        <f>F11+F16+F22</f>
        <v>36177000</v>
      </c>
      <c r="G10" s="179"/>
    </row>
    <row r="11" spans="1:9" ht="24.75" customHeight="1">
      <c r="A11" s="18" t="s">
        <v>1</v>
      </c>
      <c r="B11" s="19" t="s">
        <v>30</v>
      </c>
      <c r="C11" s="180"/>
      <c r="D11" s="181"/>
      <c r="E11" s="182"/>
      <c r="F11" s="183">
        <f>SUM(F12:F15)</f>
        <v>4900000</v>
      </c>
      <c r="G11" s="181"/>
      <c r="I11" s="35"/>
    </row>
    <row r="12" spans="1:9" ht="24.75" customHeight="1">
      <c r="A12" s="63">
        <v>1</v>
      </c>
      <c r="B12" s="66" t="s">
        <v>58</v>
      </c>
      <c r="C12" s="55" t="s">
        <v>10</v>
      </c>
      <c r="D12" s="59">
        <v>2</v>
      </c>
      <c r="E12" s="67">
        <v>2000000</v>
      </c>
      <c r="F12" s="67">
        <f>D12*E12</f>
        <v>4000000</v>
      </c>
      <c r="G12" s="59"/>
      <c r="I12" s="35"/>
    </row>
    <row r="13" spans="1:9" ht="33" customHeight="1">
      <c r="A13" s="63">
        <v>2</v>
      </c>
      <c r="B13" s="66" t="s">
        <v>24</v>
      </c>
      <c r="C13" s="55" t="s">
        <v>20</v>
      </c>
      <c r="D13" s="69">
        <v>1</v>
      </c>
      <c r="E13" s="72">
        <v>150000</v>
      </c>
      <c r="F13" s="67">
        <f>D13*E13</f>
        <v>150000</v>
      </c>
      <c r="G13" s="69"/>
    </row>
    <row r="14" spans="1:9" ht="48.75" customHeight="1">
      <c r="A14" s="63">
        <v>3</v>
      </c>
      <c r="B14" s="66" t="s">
        <v>54</v>
      </c>
      <c r="C14" s="55" t="s">
        <v>53</v>
      </c>
      <c r="D14" s="69">
        <v>2</v>
      </c>
      <c r="E14" s="72">
        <v>200000</v>
      </c>
      <c r="F14" s="67">
        <f>D14*E14</f>
        <v>400000</v>
      </c>
      <c r="G14" s="69"/>
    </row>
    <row r="15" spans="1:9" ht="39.75" customHeight="1">
      <c r="A15" s="63">
        <v>4</v>
      </c>
      <c r="B15" s="66" t="s">
        <v>51</v>
      </c>
      <c r="C15" s="55" t="s">
        <v>11</v>
      </c>
      <c r="D15" s="69">
        <v>1</v>
      </c>
      <c r="E15" s="72">
        <v>350000</v>
      </c>
      <c r="F15" s="67">
        <f>D15*E15</f>
        <v>350000</v>
      </c>
      <c r="G15" s="69"/>
      <c r="I15" s="35"/>
    </row>
    <row r="16" spans="1:9" ht="38.25" customHeight="1">
      <c r="A16" s="18" t="s">
        <v>2</v>
      </c>
      <c r="B16" s="19" t="s">
        <v>13</v>
      </c>
      <c r="C16" s="180"/>
      <c r="D16" s="181"/>
      <c r="E16" s="182"/>
      <c r="F16" s="183">
        <f>SUM(F17:F21)</f>
        <v>19390000</v>
      </c>
      <c r="G16" s="181"/>
      <c r="I16" s="35"/>
    </row>
    <row r="17" spans="1:9" ht="41.25" customHeight="1">
      <c r="A17" s="63">
        <v>1</v>
      </c>
      <c r="B17" s="66" t="s">
        <v>14</v>
      </c>
      <c r="C17" s="55" t="s">
        <v>11</v>
      </c>
      <c r="D17" s="59">
        <v>1</v>
      </c>
      <c r="E17" s="67">
        <v>2200000</v>
      </c>
      <c r="F17" s="64">
        <f>E17*D17</f>
        <v>2200000</v>
      </c>
      <c r="G17" s="59"/>
    </row>
    <row r="18" spans="1:9" ht="33" customHeight="1">
      <c r="A18" s="63">
        <v>2</v>
      </c>
      <c r="B18" s="66" t="s">
        <v>201</v>
      </c>
      <c r="C18" s="55" t="s">
        <v>45</v>
      </c>
      <c r="D18" s="59">
        <v>1</v>
      </c>
      <c r="E18" s="67">
        <v>2000000</v>
      </c>
      <c r="F18" s="64">
        <f t="shared" ref="F18:F19" si="0">E18*D18</f>
        <v>2000000</v>
      </c>
      <c r="G18" s="59"/>
    </row>
    <row r="19" spans="1:9" ht="43.5" customHeight="1">
      <c r="A19" s="63">
        <v>3</v>
      </c>
      <c r="B19" s="66" t="s">
        <v>19</v>
      </c>
      <c r="C19" s="55" t="s">
        <v>20</v>
      </c>
      <c r="D19" s="59">
        <v>113</v>
      </c>
      <c r="E19" s="65">
        <v>40000</v>
      </c>
      <c r="F19" s="64">
        <f t="shared" si="0"/>
        <v>4520000</v>
      </c>
      <c r="G19" s="59"/>
      <c r="I19" s="35"/>
    </row>
    <row r="20" spans="1:9" ht="24.75" customHeight="1">
      <c r="A20" s="63">
        <v>4</v>
      </c>
      <c r="B20" s="66" t="s">
        <v>15</v>
      </c>
      <c r="C20" s="55" t="s">
        <v>34</v>
      </c>
      <c r="D20" s="59">
        <v>113</v>
      </c>
      <c r="E20" s="65">
        <v>90000</v>
      </c>
      <c r="F20" s="64">
        <f>E20*D20</f>
        <v>10170000</v>
      </c>
      <c r="G20" s="59"/>
    </row>
    <row r="21" spans="1:9" ht="24.75" customHeight="1">
      <c r="A21" s="63">
        <v>5</v>
      </c>
      <c r="B21" s="66" t="s">
        <v>202</v>
      </c>
      <c r="C21" s="55" t="s">
        <v>64</v>
      </c>
      <c r="D21" s="59">
        <v>1</v>
      </c>
      <c r="E21" s="65">
        <v>500000</v>
      </c>
      <c r="F21" s="64">
        <f>E21*D21</f>
        <v>500000</v>
      </c>
      <c r="G21" s="59"/>
    </row>
    <row r="22" spans="1:9" ht="35.25" customHeight="1">
      <c r="A22" s="18" t="s">
        <v>8</v>
      </c>
      <c r="B22" s="24" t="s">
        <v>16</v>
      </c>
      <c r="C22" s="180"/>
      <c r="D22" s="181"/>
      <c r="E22" s="188"/>
      <c r="F22" s="189">
        <f>SUM(F23:F25)</f>
        <v>11887000</v>
      </c>
      <c r="G22" s="181"/>
    </row>
    <row r="23" spans="1:9" ht="32.25" customHeight="1">
      <c r="A23" s="63">
        <v>1</v>
      </c>
      <c r="B23" s="62" t="s">
        <v>17</v>
      </c>
      <c r="C23" s="61" t="s">
        <v>20</v>
      </c>
      <c r="D23" s="59">
        <v>113</v>
      </c>
      <c r="E23" s="60">
        <v>60000</v>
      </c>
      <c r="F23" s="60">
        <f>E23*D23</f>
        <v>6780000</v>
      </c>
      <c r="G23" s="59"/>
    </row>
    <row r="24" spans="1:9" ht="33.950000000000003" customHeight="1">
      <c r="A24" s="63">
        <v>2</v>
      </c>
      <c r="B24" s="62" t="s">
        <v>48</v>
      </c>
      <c r="C24" s="61" t="s">
        <v>45</v>
      </c>
      <c r="D24" s="59"/>
      <c r="E24" s="60"/>
      <c r="F24" s="60">
        <v>3107000</v>
      </c>
      <c r="G24" s="59"/>
    </row>
    <row r="25" spans="1:9" ht="15.75">
      <c r="A25" s="63">
        <v>3</v>
      </c>
      <c r="B25" s="62" t="s">
        <v>203</v>
      </c>
      <c r="C25" s="31"/>
      <c r="D25" s="31"/>
      <c r="E25" s="31"/>
      <c r="F25" s="236">
        <v>2000000</v>
      </c>
      <c r="G25" s="31"/>
    </row>
  </sheetData>
  <mergeCells count="15">
    <mergeCell ref="A1:G1"/>
    <mergeCell ref="A2:G2"/>
    <mergeCell ref="C3:G3"/>
    <mergeCell ref="C4:G4"/>
    <mergeCell ref="C5:G5"/>
    <mergeCell ref="C6:G6"/>
    <mergeCell ref="B7:E7"/>
    <mergeCell ref="F7:G7"/>
    <mergeCell ref="G8:G9"/>
    <mergeCell ref="A10:E10"/>
    <mergeCell ref="A8:A9"/>
    <mergeCell ref="B8:B9"/>
    <mergeCell ref="C8:C9"/>
    <mergeCell ref="D8:D9"/>
    <mergeCell ref="E8:F8"/>
  </mergeCells>
  <printOptions horizontalCentered="1"/>
  <pageMargins left="0.51181102362204722" right="0.31496062992125984" top="0.35433070866141736" bottom="0.35433070866141736" header="0.31496062992125984" footer="0.31496062992125984"/>
  <pageSetup paperSize="9" scale="47" fitToHeight="0" orientation="portrait" r:id="rId1"/>
  <headerFooter>
    <oddFooter>Page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workbookViewId="0">
      <selection activeCell="B17" sqref="B17"/>
    </sheetView>
  </sheetViews>
  <sheetFormatPr defaultColWidth="8" defaultRowHeight="15.75"/>
  <cols>
    <col min="1" max="1" width="5.25" style="103" customWidth="1"/>
    <col min="2" max="2" width="30.625" style="103" customWidth="1"/>
    <col min="3" max="3" width="8" style="105" customWidth="1"/>
    <col min="4" max="4" width="9.375" style="103" customWidth="1"/>
    <col min="5" max="5" width="12.625" style="103" customWidth="1"/>
    <col min="6" max="6" width="13.5" style="103" customWidth="1"/>
    <col min="7" max="7" width="13" style="104" customWidth="1"/>
    <col min="8" max="16384" width="8" style="103"/>
  </cols>
  <sheetData>
    <row r="1" spans="1:7" ht="18.75">
      <c r="A1" s="469" t="s">
        <v>131</v>
      </c>
      <c r="B1" s="469"/>
      <c r="C1" s="469"/>
      <c r="D1" s="469"/>
      <c r="E1" s="469"/>
      <c r="F1" s="469"/>
      <c r="G1" s="469"/>
    </row>
    <row r="2" spans="1:7" ht="39.75" customHeight="1">
      <c r="A2" s="470" t="s">
        <v>292</v>
      </c>
      <c r="B2" s="471"/>
      <c r="C2" s="471"/>
      <c r="D2" s="471"/>
      <c r="E2" s="471"/>
      <c r="F2" s="471"/>
      <c r="G2" s="471"/>
    </row>
    <row r="3" spans="1:7" ht="19.5" customHeight="1">
      <c r="A3" s="170"/>
      <c r="B3" s="149" t="s">
        <v>113</v>
      </c>
      <c r="C3" s="459" t="s">
        <v>101</v>
      </c>
      <c r="D3" s="459"/>
      <c r="E3" s="459"/>
      <c r="F3" s="459"/>
      <c r="G3" s="459"/>
    </row>
    <row r="4" spans="1:7" ht="19.5" customHeight="1">
      <c r="A4" s="170"/>
      <c r="B4" s="149" t="s">
        <v>114</v>
      </c>
      <c r="C4" s="456" t="s">
        <v>205</v>
      </c>
      <c r="D4" s="456"/>
      <c r="E4" s="456"/>
      <c r="F4" s="456"/>
      <c r="G4" s="456"/>
    </row>
    <row r="5" spans="1:7" ht="19.5" customHeight="1">
      <c r="A5" s="170"/>
      <c r="B5" s="149" t="s">
        <v>115</v>
      </c>
      <c r="C5" s="456" t="s">
        <v>119</v>
      </c>
      <c r="D5" s="456"/>
      <c r="E5" s="456"/>
      <c r="F5" s="456"/>
      <c r="G5" s="456"/>
    </row>
    <row r="6" spans="1:7" ht="20.25" customHeight="1">
      <c r="A6" s="170"/>
      <c r="B6" s="149" t="s">
        <v>116</v>
      </c>
      <c r="C6" s="456" t="s">
        <v>40</v>
      </c>
      <c r="D6" s="456"/>
      <c r="E6" s="456"/>
      <c r="F6" s="456"/>
      <c r="G6" s="456"/>
    </row>
    <row r="7" spans="1:7" ht="18.75">
      <c r="A7" s="126"/>
      <c r="B7" s="506"/>
      <c r="C7" s="507"/>
      <c r="D7" s="507"/>
      <c r="E7" s="507"/>
      <c r="F7" s="509" t="s">
        <v>70</v>
      </c>
      <c r="G7" s="509"/>
    </row>
    <row r="8" spans="1:7" ht="30.75" customHeight="1">
      <c r="A8" s="508" t="s">
        <v>0</v>
      </c>
      <c r="B8" s="508" t="s">
        <v>12</v>
      </c>
      <c r="C8" s="508" t="s">
        <v>9</v>
      </c>
      <c r="D8" s="508" t="s">
        <v>7</v>
      </c>
      <c r="E8" s="510" t="s">
        <v>32</v>
      </c>
      <c r="F8" s="510"/>
      <c r="G8" s="508" t="s">
        <v>3</v>
      </c>
    </row>
    <row r="9" spans="1:7" ht="12.75" customHeight="1">
      <c r="A9" s="508"/>
      <c r="B9" s="508"/>
      <c r="C9" s="508"/>
      <c r="D9" s="508"/>
      <c r="E9" s="510" t="s">
        <v>5</v>
      </c>
      <c r="F9" s="508" t="s">
        <v>4</v>
      </c>
      <c r="G9" s="508"/>
    </row>
    <row r="10" spans="1:7" ht="17.25" customHeight="1">
      <c r="A10" s="508"/>
      <c r="B10" s="508"/>
      <c r="C10" s="508"/>
      <c r="D10" s="508"/>
      <c r="E10" s="510"/>
      <c r="F10" s="508"/>
      <c r="G10" s="508"/>
    </row>
    <row r="11" spans="1:7" ht="25.5" customHeight="1">
      <c r="A11" s="321"/>
      <c r="B11" s="321" t="s">
        <v>6</v>
      </c>
      <c r="C11" s="322"/>
      <c r="D11" s="321"/>
      <c r="E11" s="321"/>
      <c r="F11" s="323">
        <f>F12+F16+F20</f>
        <v>20270000</v>
      </c>
      <c r="G11" s="321"/>
    </row>
    <row r="12" spans="1:7" ht="24" customHeight="1">
      <c r="A12" s="313" t="s">
        <v>1</v>
      </c>
      <c r="B12" s="314" t="s">
        <v>30</v>
      </c>
      <c r="C12" s="315"/>
      <c r="D12" s="316"/>
      <c r="E12" s="316"/>
      <c r="F12" s="317">
        <f>SUM(F13:F15)</f>
        <v>3050000</v>
      </c>
      <c r="G12" s="320"/>
    </row>
    <row r="13" spans="1:7" ht="24" customHeight="1">
      <c r="A13" s="108">
        <v>1</v>
      </c>
      <c r="B13" s="111" t="s">
        <v>58</v>
      </c>
      <c r="C13" s="107" t="s">
        <v>10</v>
      </c>
      <c r="D13" s="106">
        <v>2</v>
      </c>
      <c r="E13" s="112">
        <v>1200000</v>
      </c>
      <c r="F13" s="109">
        <f>D13*E13</f>
        <v>2400000</v>
      </c>
      <c r="G13" s="320"/>
    </row>
    <row r="14" spans="1:7" ht="40.5" customHeight="1">
      <c r="A14" s="108">
        <v>2</v>
      </c>
      <c r="B14" s="111" t="s">
        <v>26</v>
      </c>
      <c r="C14" s="107" t="s">
        <v>11</v>
      </c>
      <c r="D14" s="125">
        <v>1</v>
      </c>
      <c r="E14" s="124">
        <v>350000</v>
      </c>
      <c r="F14" s="109">
        <f>D14*E14</f>
        <v>350000</v>
      </c>
      <c r="G14" s="320"/>
    </row>
    <row r="15" spans="1:7" ht="59.25" customHeight="1">
      <c r="A15" s="108">
        <v>3</v>
      </c>
      <c r="B15" s="111" t="s">
        <v>25</v>
      </c>
      <c r="C15" s="107" t="s">
        <v>291</v>
      </c>
      <c r="D15" s="125">
        <v>2</v>
      </c>
      <c r="E15" s="124">
        <v>150000</v>
      </c>
      <c r="F15" s="109">
        <f>D15*E15</f>
        <v>300000</v>
      </c>
      <c r="G15" s="320"/>
    </row>
    <row r="16" spans="1:7" ht="30.75" customHeight="1">
      <c r="A16" s="313" t="s">
        <v>2</v>
      </c>
      <c r="B16" s="314" t="s">
        <v>13</v>
      </c>
      <c r="C16" s="315"/>
      <c r="D16" s="316"/>
      <c r="E16" s="316"/>
      <c r="F16" s="317">
        <f>SUM(F17:F19)</f>
        <v>16720000</v>
      </c>
      <c r="G16" s="320"/>
    </row>
    <row r="17" spans="1:7" ht="31.5" customHeight="1">
      <c r="A17" s="108">
        <v>1</v>
      </c>
      <c r="B17" s="111" t="s">
        <v>14</v>
      </c>
      <c r="C17" s="107" t="s">
        <v>11</v>
      </c>
      <c r="D17" s="106">
        <v>1</v>
      </c>
      <c r="E17" s="112">
        <v>3000000</v>
      </c>
      <c r="F17" s="109">
        <f>D17*E17</f>
        <v>3000000</v>
      </c>
      <c r="G17" s="320"/>
    </row>
    <row r="18" spans="1:7" ht="40.5" customHeight="1">
      <c r="A18" s="108">
        <v>2</v>
      </c>
      <c r="B18" s="111" t="s">
        <v>19</v>
      </c>
      <c r="C18" s="107" t="s">
        <v>20</v>
      </c>
      <c r="D18" s="106">
        <v>98</v>
      </c>
      <c r="E18" s="110">
        <v>30000</v>
      </c>
      <c r="F18" s="109">
        <f>D18*E18*2</f>
        <v>5880000</v>
      </c>
      <c r="G18" s="320"/>
    </row>
    <row r="19" spans="1:7" ht="24" customHeight="1">
      <c r="A19" s="108">
        <v>3</v>
      </c>
      <c r="B19" s="111" t="s">
        <v>15</v>
      </c>
      <c r="C19" s="107" t="s">
        <v>34</v>
      </c>
      <c r="D19" s="106">
        <v>98</v>
      </c>
      <c r="E19" s="110">
        <v>80000</v>
      </c>
      <c r="F19" s="109">
        <f>D19*E19</f>
        <v>7840000</v>
      </c>
      <c r="G19" s="320"/>
    </row>
    <row r="20" spans="1:7" ht="35.25" customHeight="1">
      <c r="A20" s="313" t="s">
        <v>8</v>
      </c>
      <c r="B20" s="318" t="s">
        <v>16</v>
      </c>
      <c r="C20" s="315"/>
      <c r="D20" s="316"/>
      <c r="E20" s="316"/>
      <c r="F20" s="319">
        <f>F21</f>
        <v>500000</v>
      </c>
      <c r="G20" s="324"/>
    </row>
    <row r="21" spans="1:7" ht="37.5" customHeight="1">
      <c r="A21" s="108">
        <v>1</v>
      </c>
      <c r="B21" s="309" t="s">
        <v>17</v>
      </c>
      <c r="C21" s="310" t="s">
        <v>33</v>
      </c>
      <c r="D21" s="106">
        <v>1</v>
      </c>
      <c r="E21" s="311">
        <v>500000</v>
      </c>
      <c r="F21" s="312">
        <f>E21*D21</f>
        <v>500000</v>
      </c>
      <c r="G21" s="324"/>
    </row>
  </sheetData>
  <mergeCells count="16">
    <mergeCell ref="A8:A10"/>
    <mergeCell ref="G8:G10"/>
    <mergeCell ref="C8:C10"/>
    <mergeCell ref="E8:F8"/>
    <mergeCell ref="E9:E10"/>
    <mergeCell ref="F9:F10"/>
    <mergeCell ref="B7:E7"/>
    <mergeCell ref="B8:B10"/>
    <mergeCell ref="F7:G7"/>
    <mergeCell ref="D8:D10"/>
    <mergeCell ref="C6:G6"/>
    <mergeCell ref="A1:G1"/>
    <mergeCell ref="A2:G2"/>
    <mergeCell ref="C3:G3"/>
    <mergeCell ref="C4:G4"/>
    <mergeCell ref="C5:G5"/>
  </mergeCells>
  <printOptions horizontalCentered="1"/>
  <pageMargins left="0.51181102362204722" right="0.31496062992125984" top="0.35433070866141736" bottom="0.35433070866141736" header="0.31496062992125984" footer="0.31496062992125984"/>
  <pageSetup paperSize="9" scale="96" fitToHeight="0" orientation="portrait" r:id="rId1"/>
  <headerFooter>
    <oddFooter>Page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workbookViewId="0">
      <selection activeCell="B17" sqref="B17"/>
    </sheetView>
  </sheetViews>
  <sheetFormatPr defaultColWidth="8" defaultRowHeight="15.75"/>
  <cols>
    <col min="1" max="1" width="5.25" style="103" customWidth="1"/>
    <col min="2" max="2" width="34.25" style="103" customWidth="1"/>
    <col min="3" max="3" width="8" style="105" customWidth="1"/>
    <col min="4" max="4" width="9.375" style="103" customWidth="1"/>
    <col min="5" max="5" width="13.75" style="103" customWidth="1"/>
    <col min="6" max="6" width="13.5" style="103" customWidth="1"/>
    <col min="7" max="7" width="13" style="104" customWidth="1"/>
    <col min="8" max="16384" width="8" style="103"/>
  </cols>
  <sheetData>
    <row r="1" spans="1:7" ht="18.75">
      <c r="A1" s="469" t="s">
        <v>131</v>
      </c>
      <c r="B1" s="469"/>
      <c r="C1" s="469"/>
      <c r="D1" s="469"/>
      <c r="E1" s="469"/>
      <c r="F1" s="469"/>
      <c r="G1" s="469"/>
    </row>
    <row r="2" spans="1:7" ht="33.75" customHeight="1">
      <c r="A2" s="470" t="s">
        <v>292</v>
      </c>
      <c r="B2" s="471"/>
      <c r="C2" s="471"/>
      <c r="D2" s="471"/>
      <c r="E2" s="471"/>
      <c r="F2" s="471"/>
      <c r="G2" s="471"/>
    </row>
    <row r="3" spans="1:7" ht="18.75" customHeight="1">
      <c r="A3" s="170"/>
      <c r="B3" s="149" t="s">
        <v>113</v>
      </c>
      <c r="C3" s="459" t="s">
        <v>102</v>
      </c>
      <c r="D3" s="459"/>
      <c r="E3" s="459"/>
      <c r="F3" s="459"/>
      <c r="G3" s="459"/>
    </row>
    <row r="4" spans="1:7" ht="19.5" customHeight="1">
      <c r="A4" s="170"/>
      <c r="B4" s="149" t="s">
        <v>114</v>
      </c>
      <c r="C4" s="456" t="s">
        <v>161</v>
      </c>
      <c r="D4" s="456"/>
      <c r="E4" s="456"/>
      <c r="F4" s="456"/>
      <c r="G4" s="456"/>
    </row>
    <row r="5" spans="1:7" ht="19.5" customHeight="1">
      <c r="A5" s="170"/>
      <c r="B5" s="149" t="s">
        <v>115</v>
      </c>
      <c r="C5" s="456" t="s">
        <v>119</v>
      </c>
      <c r="D5" s="456"/>
      <c r="E5" s="456"/>
      <c r="F5" s="456"/>
      <c r="G5" s="456"/>
    </row>
    <row r="6" spans="1:7" ht="20.25" customHeight="1">
      <c r="A6" s="170"/>
      <c r="B6" s="149" t="s">
        <v>116</v>
      </c>
      <c r="C6" s="456" t="s">
        <v>136</v>
      </c>
      <c r="D6" s="456"/>
      <c r="E6" s="456"/>
      <c r="F6" s="456"/>
      <c r="G6" s="456"/>
    </row>
    <row r="7" spans="1:7" ht="18.75">
      <c r="A7" s="126"/>
      <c r="B7" s="506"/>
      <c r="C7" s="507"/>
      <c r="D7" s="507"/>
      <c r="E7" s="507"/>
      <c r="F7" s="509" t="s">
        <v>70</v>
      </c>
      <c r="G7" s="509"/>
    </row>
    <row r="8" spans="1:7">
      <c r="A8" s="508" t="s">
        <v>0</v>
      </c>
      <c r="B8" s="508" t="s">
        <v>12</v>
      </c>
      <c r="C8" s="508" t="s">
        <v>9</v>
      </c>
      <c r="D8" s="508" t="s">
        <v>7</v>
      </c>
      <c r="E8" s="510" t="s">
        <v>32</v>
      </c>
      <c r="F8" s="510"/>
      <c r="G8" s="508" t="s">
        <v>3</v>
      </c>
    </row>
    <row r="9" spans="1:7" ht="12.75">
      <c r="A9" s="508"/>
      <c r="B9" s="508"/>
      <c r="C9" s="508"/>
      <c r="D9" s="508"/>
      <c r="E9" s="510" t="s">
        <v>5</v>
      </c>
      <c r="F9" s="508" t="s">
        <v>4</v>
      </c>
      <c r="G9" s="508"/>
    </row>
    <row r="10" spans="1:7" ht="12.75">
      <c r="A10" s="508"/>
      <c r="B10" s="508"/>
      <c r="C10" s="508"/>
      <c r="D10" s="508"/>
      <c r="E10" s="510"/>
      <c r="F10" s="508"/>
      <c r="G10" s="508"/>
    </row>
    <row r="11" spans="1:7" ht="28.5" customHeight="1">
      <c r="A11" s="321"/>
      <c r="B11" s="321" t="s">
        <v>6</v>
      </c>
      <c r="C11" s="322"/>
      <c r="D11" s="321"/>
      <c r="E11" s="321"/>
      <c r="F11" s="323">
        <f>F12+F16+F20</f>
        <v>19150000</v>
      </c>
      <c r="G11" s="321"/>
    </row>
    <row r="12" spans="1:7" ht="25.5" customHeight="1">
      <c r="A12" s="313" t="s">
        <v>1</v>
      </c>
      <c r="B12" s="314" t="s">
        <v>30</v>
      </c>
      <c r="C12" s="315"/>
      <c r="D12" s="316"/>
      <c r="E12" s="316"/>
      <c r="F12" s="317">
        <f>SUM(F13:F15)</f>
        <v>3050000</v>
      </c>
      <c r="G12" s="320"/>
    </row>
    <row r="13" spans="1:7" ht="27.75" customHeight="1">
      <c r="A13" s="108">
        <v>1</v>
      </c>
      <c r="B13" s="111" t="s">
        <v>58</v>
      </c>
      <c r="C13" s="107" t="s">
        <v>10</v>
      </c>
      <c r="D13" s="106">
        <v>2</v>
      </c>
      <c r="E13" s="112">
        <v>1200000</v>
      </c>
      <c r="F13" s="109">
        <f>D13*E13</f>
        <v>2400000</v>
      </c>
      <c r="G13" s="320"/>
    </row>
    <row r="14" spans="1:7" ht="31.5">
      <c r="A14" s="108">
        <v>2</v>
      </c>
      <c r="B14" s="111" t="s">
        <v>26</v>
      </c>
      <c r="C14" s="107" t="s">
        <v>11</v>
      </c>
      <c r="D14" s="125">
        <v>1</v>
      </c>
      <c r="E14" s="124">
        <v>350000</v>
      </c>
      <c r="F14" s="109">
        <f>D14*E14</f>
        <v>350000</v>
      </c>
      <c r="G14" s="320"/>
    </row>
    <row r="15" spans="1:7" ht="54.75" customHeight="1">
      <c r="A15" s="108">
        <v>3</v>
      </c>
      <c r="B15" s="111" t="s">
        <v>25</v>
      </c>
      <c r="C15" s="107" t="s">
        <v>291</v>
      </c>
      <c r="D15" s="125">
        <v>2</v>
      </c>
      <c r="E15" s="124">
        <v>150000</v>
      </c>
      <c r="F15" s="109">
        <f>D15*E15</f>
        <v>300000</v>
      </c>
      <c r="G15" s="320"/>
    </row>
    <row r="16" spans="1:7" ht="31.5">
      <c r="A16" s="313" t="s">
        <v>2</v>
      </c>
      <c r="B16" s="314" t="s">
        <v>13</v>
      </c>
      <c r="C16" s="315"/>
      <c r="D16" s="316"/>
      <c r="E16" s="316"/>
      <c r="F16" s="317">
        <f>SUM(F17:F19)</f>
        <v>15600000</v>
      </c>
      <c r="G16" s="320"/>
    </row>
    <row r="17" spans="1:7" ht="31.5">
      <c r="A17" s="108">
        <v>1</v>
      </c>
      <c r="B17" s="111" t="s">
        <v>14</v>
      </c>
      <c r="C17" s="107" t="s">
        <v>11</v>
      </c>
      <c r="D17" s="106">
        <v>1</v>
      </c>
      <c r="E17" s="112">
        <v>3000000</v>
      </c>
      <c r="F17" s="109">
        <f>D17*E17</f>
        <v>3000000</v>
      </c>
      <c r="G17" s="320"/>
    </row>
    <row r="18" spans="1:7" ht="31.5">
      <c r="A18" s="108">
        <v>2</v>
      </c>
      <c r="B18" s="111" t="s">
        <v>19</v>
      </c>
      <c r="C18" s="107" t="s">
        <v>20</v>
      </c>
      <c r="D18" s="106">
        <v>90</v>
      </c>
      <c r="E18" s="110">
        <v>30000</v>
      </c>
      <c r="F18" s="109">
        <f>D18*E18*2</f>
        <v>5400000</v>
      </c>
      <c r="G18" s="320"/>
    </row>
    <row r="19" spans="1:7" ht="23.25" customHeight="1">
      <c r="A19" s="108">
        <v>3</v>
      </c>
      <c r="B19" s="111" t="s">
        <v>15</v>
      </c>
      <c r="C19" s="107" t="s">
        <v>34</v>
      </c>
      <c r="D19" s="106">
        <v>90</v>
      </c>
      <c r="E19" s="110">
        <v>80000</v>
      </c>
      <c r="F19" s="109">
        <f>D19*E19</f>
        <v>7200000</v>
      </c>
      <c r="G19" s="320"/>
    </row>
    <row r="20" spans="1:7" ht="31.5">
      <c r="A20" s="313" t="s">
        <v>8</v>
      </c>
      <c r="B20" s="318" t="s">
        <v>16</v>
      </c>
      <c r="C20" s="315"/>
      <c r="D20" s="316"/>
      <c r="E20" s="316"/>
      <c r="F20" s="319">
        <f>F21</f>
        <v>500000</v>
      </c>
      <c r="G20" s="324"/>
    </row>
    <row r="21" spans="1:7" ht="31.5">
      <c r="A21" s="108">
        <v>1</v>
      </c>
      <c r="B21" s="309" t="s">
        <v>17</v>
      </c>
      <c r="C21" s="310" t="s">
        <v>33</v>
      </c>
      <c r="D21" s="106">
        <v>1</v>
      </c>
      <c r="E21" s="311">
        <v>500000</v>
      </c>
      <c r="F21" s="312">
        <f>E21*D21</f>
        <v>500000</v>
      </c>
      <c r="G21" s="324"/>
    </row>
  </sheetData>
  <mergeCells count="16">
    <mergeCell ref="A8:A10"/>
    <mergeCell ref="G8:G10"/>
    <mergeCell ref="C8:C10"/>
    <mergeCell ref="E8:F8"/>
    <mergeCell ref="E9:E10"/>
    <mergeCell ref="F9:F10"/>
    <mergeCell ref="B7:E7"/>
    <mergeCell ref="B8:B10"/>
    <mergeCell ref="F7:G7"/>
    <mergeCell ref="D8:D10"/>
    <mergeCell ref="C6:G6"/>
    <mergeCell ref="A1:G1"/>
    <mergeCell ref="A2:G2"/>
    <mergeCell ref="C3:G3"/>
    <mergeCell ref="C4:G4"/>
    <mergeCell ref="C5:G5"/>
  </mergeCells>
  <printOptions horizontalCentered="1"/>
  <pageMargins left="0.51181102362204722" right="0.31496062992125984" top="0.35433070866141736" bottom="0.35433070866141736" header="0.31496062992125984" footer="0.31496062992125984"/>
  <pageSetup paperSize="9" scale="91" fitToHeight="0" orientation="portrait" r:id="rId1"/>
  <headerFooter>
    <oddFooter>Page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A10" zoomScaleNormal="100" workbookViewId="0">
      <selection activeCell="B17" sqref="B17"/>
    </sheetView>
  </sheetViews>
  <sheetFormatPr defaultColWidth="9" defaultRowHeight="15.75"/>
  <cols>
    <col min="1" max="1" width="5.25" style="103" customWidth="1"/>
    <col min="2" max="2" width="36.25" style="103" customWidth="1"/>
    <col min="3" max="3" width="8" style="105" customWidth="1"/>
    <col min="4" max="4" width="9.375" style="103" customWidth="1"/>
    <col min="5" max="5" width="13.75" style="103" customWidth="1"/>
    <col min="6" max="6" width="16.625" style="103" customWidth="1"/>
    <col min="7" max="7" width="11.875" style="104" customWidth="1"/>
    <col min="8" max="16384" width="9" style="103"/>
  </cols>
  <sheetData>
    <row r="1" spans="1:7" ht="18.75">
      <c r="A1" s="469" t="s">
        <v>131</v>
      </c>
      <c r="B1" s="469"/>
      <c r="C1" s="469"/>
      <c r="D1" s="469"/>
      <c r="E1" s="469"/>
      <c r="F1" s="469"/>
      <c r="G1" s="469"/>
    </row>
    <row r="2" spans="1:7" ht="39" customHeight="1">
      <c r="A2" s="470" t="s">
        <v>294</v>
      </c>
      <c r="B2" s="471"/>
      <c r="C2" s="471"/>
      <c r="D2" s="471"/>
      <c r="E2" s="471"/>
      <c r="F2" s="471"/>
      <c r="G2" s="471"/>
    </row>
    <row r="3" spans="1:7" ht="30.75" customHeight="1">
      <c r="A3" s="170"/>
      <c r="B3" s="149" t="s">
        <v>113</v>
      </c>
      <c r="C3" s="459" t="s">
        <v>41</v>
      </c>
      <c r="D3" s="459"/>
      <c r="E3" s="459"/>
      <c r="F3" s="459"/>
      <c r="G3" s="459"/>
    </row>
    <row r="4" spans="1:7" ht="19.5" customHeight="1">
      <c r="A4" s="170"/>
      <c r="B4" s="149" t="s">
        <v>114</v>
      </c>
      <c r="C4" s="456" t="s">
        <v>293</v>
      </c>
      <c r="D4" s="456"/>
      <c r="E4" s="456"/>
      <c r="F4" s="456"/>
      <c r="G4" s="456"/>
    </row>
    <row r="5" spans="1:7" ht="19.5" customHeight="1">
      <c r="A5" s="170"/>
      <c r="B5" s="149" t="s">
        <v>115</v>
      </c>
      <c r="C5" s="456" t="s">
        <v>77</v>
      </c>
      <c r="D5" s="456"/>
      <c r="E5" s="456"/>
      <c r="F5" s="456"/>
      <c r="G5" s="456"/>
    </row>
    <row r="6" spans="1:7" ht="20.25" customHeight="1">
      <c r="A6" s="170"/>
      <c r="B6" s="149" t="s">
        <v>116</v>
      </c>
      <c r="C6" s="456" t="s">
        <v>40</v>
      </c>
      <c r="D6" s="456"/>
      <c r="E6" s="456"/>
      <c r="F6" s="456"/>
      <c r="G6" s="456"/>
    </row>
    <row r="7" spans="1:7" ht="18.75">
      <c r="A7" s="126"/>
      <c r="B7" s="506"/>
      <c r="C7" s="507"/>
      <c r="D7" s="507"/>
      <c r="E7" s="507"/>
      <c r="F7" s="509" t="s">
        <v>70</v>
      </c>
      <c r="G7" s="509"/>
    </row>
    <row r="8" spans="1:7" ht="30.75" customHeight="1">
      <c r="A8" s="508" t="s">
        <v>0</v>
      </c>
      <c r="B8" s="508" t="s">
        <v>12</v>
      </c>
      <c r="C8" s="508" t="s">
        <v>9</v>
      </c>
      <c r="D8" s="508" t="s">
        <v>7</v>
      </c>
      <c r="E8" s="510" t="s">
        <v>32</v>
      </c>
      <c r="F8" s="510"/>
      <c r="G8" s="508" t="s">
        <v>3</v>
      </c>
    </row>
    <row r="9" spans="1:7" ht="12.75" customHeight="1">
      <c r="A9" s="508"/>
      <c r="B9" s="508"/>
      <c r="C9" s="508"/>
      <c r="D9" s="508"/>
      <c r="E9" s="510" t="s">
        <v>5</v>
      </c>
      <c r="F9" s="508" t="s">
        <v>4</v>
      </c>
      <c r="G9" s="508"/>
    </row>
    <row r="10" spans="1:7" ht="17.25" customHeight="1">
      <c r="A10" s="508"/>
      <c r="B10" s="508"/>
      <c r="C10" s="508"/>
      <c r="D10" s="508"/>
      <c r="E10" s="510"/>
      <c r="F10" s="508"/>
      <c r="G10" s="508"/>
    </row>
    <row r="11" spans="1:7" ht="34.5" customHeight="1">
      <c r="A11" s="321"/>
      <c r="B11" s="321" t="s">
        <v>6</v>
      </c>
      <c r="C11" s="322"/>
      <c r="D11" s="321"/>
      <c r="E11" s="321"/>
      <c r="F11" s="323">
        <f>F12+F16+F25+F29</f>
        <v>143400000</v>
      </c>
      <c r="G11" s="321"/>
    </row>
    <row r="12" spans="1:7" ht="24" customHeight="1">
      <c r="A12" s="313" t="s">
        <v>1</v>
      </c>
      <c r="B12" s="314" t="s">
        <v>30</v>
      </c>
      <c r="C12" s="315"/>
      <c r="D12" s="316"/>
      <c r="E12" s="316"/>
      <c r="F12" s="317">
        <f>SUM(F13:F15)</f>
        <v>6100000</v>
      </c>
      <c r="G12" s="320"/>
    </row>
    <row r="13" spans="1:7" ht="24" customHeight="1">
      <c r="A13" s="108">
        <v>1</v>
      </c>
      <c r="B13" s="111" t="s">
        <v>58</v>
      </c>
      <c r="C13" s="107" t="s">
        <v>10</v>
      </c>
      <c r="D13" s="106">
        <v>4</v>
      </c>
      <c r="E13" s="112">
        <v>1200000</v>
      </c>
      <c r="F13" s="109">
        <f>D13*E13</f>
        <v>4800000</v>
      </c>
      <c r="G13" s="320"/>
    </row>
    <row r="14" spans="1:7" ht="22.5" customHeight="1">
      <c r="A14" s="108">
        <v>2</v>
      </c>
      <c r="B14" s="111" t="s">
        <v>26</v>
      </c>
      <c r="C14" s="107" t="s">
        <v>11</v>
      </c>
      <c r="D14" s="125">
        <v>2</v>
      </c>
      <c r="E14" s="124">
        <v>350000</v>
      </c>
      <c r="F14" s="109">
        <f>D14*E14</f>
        <v>700000</v>
      </c>
      <c r="G14" s="320"/>
    </row>
    <row r="15" spans="1:7" ht="50.25" customHeight="1">
      <c r="A15" s="108">
        <v>3</v>
      </c>
      <c r="B15" s="111" t="s">
        <v>25</v>
      </c>
      <c r="C15" s="107" t="s">
        <v>291</v>
      </c>
      <c r="D15" s="125">
        <v>4</v>
      </c>
      <c r="E15" s="124">
        <v>150000</v>
      </c>
      <c r="F15" s="109">
        <f>D15*E15</f>
        <v>600000</v>
      </c>
      <c r="G15" s="320"/>
    </row>
    <row r="16" spans="1:7" s="123" customFormat="1" ht="39" customHeight="1">
      <c r="A16" s="313" t="s">
        <v>2</v>
      </c>
      <c r="B16" s="314" t="s">
        <v>31</v>
      </c>
      <c r="C16" s="325"/>
      <c r="D16" s="326"/>
      <c r="E16" s="326"/>
      <c r="F16" s="319">
        <f>F17+F23+F24</f>
        <v>89180000</v>
      </c>
      <c r="G16" s="320"/>
    </row>
    <row r="17" spans="1:7" ht="31.5">
      <c r="A17" s="63">
        <v>1</v>
      </c>
      <c r="B17" s="66" t="s">
        <v>27</v>
      </c>
      <c r="C17" s="10" t="s">
        <v>20</v>
      </c>
      <c r="D17" s="122">
        <v>234</v>
      </c>
      <c r="E17" s="121">
        <v>300000</v>
      </c>
      <c r="F17" s="113">
        <f>SUM(F18:F22)</f>
        <v>12980000</v>
      </c>
      <c r="G17" s="320"/>
    </row>
    <row r="18" spans="1:7" ht="16.5">
      <c r="A18" s="63" t="s">
        <v>59</v>
      </c>
      <c r="B18" s="119" t="s">
        <v>76</v>
      </c>
      <c r="C18" s="10"/>
      <c r="D18" s="14">
        <v>64</v>
      </c>
      <c r="E18" s="120">
        <v>40000</v>
      </c>
      <c r="F18" s="117">
        <f t="shared" ref="F18:F23" si="0">E18*D18</f>
        <v>2560000</v>
      </c>
      <c r="G18" s="320"/>
    </row>
    <row r="19" spans="1:7" ht="16.5">
      <c r="A19" s="63" t="s">
        <v>57</v>
      </c>
      <c r="B19" s="119" t="s">
        <v>75</v>
      </c>
      <c r="C19" s="10"/>
      <c r="D19" s="14">
        <v>66</v>
      </c>
      <c r="E19" s="120">
        <v>50000</v>
      </c>
      <c r="F19" s="117">
        <f t="shared" si="0"/>
        <v>3300000</v>
      </c>
      <c r="G19" s="320"/>
    </row>
    <row r="20" spans="1:7" ht="16.5">
      <c r="A20" s="63" t="s">
        <v>56</v>
      </c>
      <c r="B20" s="119" t="s">
        <v>74</v>
      </c>
      <c r="C20" s="10"/>
      <c r="D20" s="14">
        <v>24</v>
      </c>
      <c r="E20" s="120">
        <v>60000</v>
      </c>
      <c r="F20" s="117">
        <f t="shared" si="0"/>
        <v>1440000</v>
      </c>
      <c r="G20" s="320"/>
    </row>
    <row r="21" spans="1:7" ht="16.5">
      <c r="A21" s="63" t="s">
        <v>55</v>
      </c>
      <c r="B21" s="119" t="s">
        <v>73</v>
      </c>
      <c r="C21" s="10"/>
      <c r="D21" s="14">
        <v>72</v>
      </c>
      <c r="E21" s="120">
        <v>70000</v>
      </c>
      <c r="F21" s="117">
        <f t="shared" si="0"/>
        <v>5040000</v>
      </c>
      <c r="G21" s="320"/>
    </row>
    <row r="22" spans="1:7" ht="16.5">
      <c r="A22" s="63" t="s">
        <v>52</v>
      </c>
      <c r="B22" s="119" t="s">
        <v>72</v>
      </c>
      <c r="C22" s="10"/>
      <c r="D22" s="14">
        <v>8</v>
      </c>
      <c r="E22" s="118">
        <v>80000</v>
      </c>
      <c r="F22" s="117">
        <f t="shared" si="0"/>
        <v>640000</v>
      </c>
      <c r="G22" s="320"/>
    </row>
    <row r="23" spans="1:7" ht="47.25">
      <c r="A23" s="63">
        <v>2</v>
      </c>
      <c r="B23" s="116" t="s">
        <v>28</v>
      </c>
      <c r="C23" s="10" t="s">
        <v>71</v>
      </c>
      <c r="D23" s="14">
        <v>234</v>
      </c>
      <c r="E23" s="114">
        <v>150000</v>
      </c>
      <c r="F23" s="113">
        <f t="shared" si="0"/>
        <v>35100000</v>
      </c>
      <c r="G23" s="320"/>
    </row>
    <row r="24" spans="1:7" ht="26.25" customHeight="1">
      <c r="A24" s="63">
        <v>3</v>
      </c>
      <c r="B24" s="115" t="s">
        <v>50</v>
      </c>
      <c r="C24" s="10" t="s">
        <v>44</v>
      </c>
      <c r="D24" s="14">
        <v>274</v>
      </c>
      <c r="E24" s="114">
        <v>50000</v>
      </c>
      <c r="F24" s="113">
        <f>E24*(D24*3)</f>
        <v>41100000</v>
      </c>
      <c r="G24" s="320"/>
    </row>
    <row r="25" spans="1:7" ht="24" customHeight="1">
      <c r="A25" s="313" t="s">
        <v>8</v>
      </c>
      <c r="B25" s="314" t="s">
        <v>13</v>
      </c>
      <c r="C25" s="315"/>
      <c r="D25" s="316"/>
      <c r="E25" s="316"/>
      <c r="F25" s="317">
        <f>SUM(F26:F28)</f>
        <v>47620000</v>
      </c>
      <c r="G25" s="320"/>
    </row>
    <row r="26" spans="1:7" ht="31.5" customHeight="1">
      <c r="A26" s="108">
        <v>1</v>
      </c>
      <c r="B26" s="111" t="s">
        <v>14</v>
      </c>
      <c r="C26" s="107" t="s">
        <v>11</v>
      </c>
      <c r="D26" s="106">
        <v>4</v>
      </c>
      <c r="E26" s="112">
        <v>3000000</v>
      </c>
      <c r="F26" s="109">
        <f>D26*E26</f>
        <v>12000000</v>
      </c>
      <c r="G26" s="320"/>
    </row>
    <row r="27" spans="1:7" ht="40.5" customHeight="1">
      <c r="A27" s="108">
        <v>2</v>
      </c>
      <c r="B27" s="111" t="s">
        <v>19</v>
      </c>
      <c r="C27" s="107" t="s">
        <v>20</v>
      </c>
      <c r="D27" s="106">
        <v>274</v>
      </c>
      <c r="E27" s="110">
        <v>30000</v>
      </c>
      <c r="F27" s="109">
        <f>D27*E27*2</f>
        <v>16440000</v>
      </c>
      <c r="G27" s="320"/>
    </row>
    <row r="28" spans="1:7" ht="24" customHeight="1">
      <c r="A28" s="108">
        <v>3</v>
      </c>
      <c r="B28" s="111" t="s">
        <v>15</v>
      </c>
      <c r="C28" s="107" t="s">
        <v>34</v>
      </c>
      <c r="D28" s="106">
        <v>274</v>
      </c>
      <c r="E28" s="110">
        <v>70000</v>
      </c>
      <c r="F28" s="109">
        <f>D28*E28</f>
        <v>19180000</v>
      </c>
      <c r="G28" s="320"/>
    </row>
    <row r="29" spans="1:7" ht="24.75" customHeight="1">
      <c r="A29" s="313" t="s">
        <v>29</v>
      </c>
      <c r="B29" s="318" t="s">
        <v>16</v>
      </c>
      <c r="C29" s="315"/>
      <c r="D29" s="316"/>
      <c r="E29" s="316"/>
      <c r="F29" s="319">
        <f>F30</f>
        <v>500000</v>
      </c>
      <c r="G29" s="324"/>
    </row>
    <row r="30" spans="1:7" ht="31.5">
      <c r="A30" s="108">
        <v>1</v>
      </c>
      <c r="B30" s="309" t="s">
        <v>17</v>
      </c>
      <c r="C30" s="310" t="s">
        <v>33</v>
      </c>
      <c r="D30" s="106">
        <v>1</v>
      </c>
      <c r="E30" s="311">
        <v>500000</v>
      </c>
      <c r="F30" s="312">
        <f>E30*D30</f>
        <v>500000</v>
      </c>
      <c r="G30" s="324"/>
    </row>
  </sheetData>
  <mergeCells count="16">
    <mergeCell ref="A8:A10"/>
    <mergeCell ref="G8:G10"/>
    <mergeCell ref="C8:C10"/>
    <mergeCell ref="E8:F8"/>
    <mergeCell ref="E9:E10"/>
    <mergeCell ref="F9:F10"/>
    <mergeCell ref="B7:E7"/>
    <mergeCell ref="B8:B10"/>
    <mergeCell ref="F7:G7"/>
    <mergeCell ref="D8:D10"/>
    <mergeCell ref="C6:G6"/>
    <mergeCell ref="A1:G1"/>
    <mergeCell ref="A2:G2"/>
    <mergeCell ref="C3:G3"/>
    <mergeCell ref="C4:G4"/>
    <mergeCell ref="C5:G5"/>
  </mergeCells>
  <printOptions horizontalCentered="1"/>
  <pageMargins left="0.51181102362204722" right="0.31496062992125984" top="0.35433070866141736" bottom="0.35433070866141736" header="0.31496062992125984" footer="0.31496062992125984"/>
  <pageSetup paperSize="9" scale="88" fitToHeight="0" orientation="portrait" r:id="rId1"/>
  <headerFooter>
    <oddFooter>Page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3"/>
  <sheetViews>
    <sheetView topLeftCell="A7" zoomScaleNormal="100" workbookViewId="0">
      <selection activeCell="B17" sqref="B17"/>
    </sheetView>
  </sheetViews>
  <sheetFormatPr defaultColWidth="8" defaultRowHeight="15"/>
  <cols>
    <col min="1" max="1" width="5.25" style="1" customWidth="1"/>
    <col min="2" max="2" width="31.5" style="1" customWidth="1"/>
    <col min="3" max="3" width="8" style="28"/>
    <col min="4" max="4" width="9.375" style="1" customWidth="1"/>
    <col min="5" max="5" width="13.75" style="171" customWidth="1"/>
    <col min="6" max="6" width="13.5" style="35" customWidth="1"/>
    <col min="7" max="7" width="10.75" style="2" customWidth="1"/>
    <col min="8" max="16384" width="8" style="1"/>
  </cols>
  <sheetData>
    <row r="1" spans="1:7" ht="18.75">
      <c r="A1" s="469" t="s">
        <v>131</v>
      </c>
      <c r="B1" s="469"/>
      <c r="C1" s="469"/>
      <c r="D1" s="469"/>
      <c r="E1" s="469"/>
      <c r="F1" s="469"/>
      <c r="G1" s="469"/>
    </row>
    <row r="2" spans="1:7" ht="33.75" customHeight="1">
      <c r="A2" s="470" t="s">
        <v>342</v>
      </c>
      <c r="B2" s="471"/>
      <c r="C2" s="471"/>
      <c r="D2" s="471"/>
      <c r="E2" s="471"/>
      <c r="F2" s="471"/>
      <c r="G2" s="471"/>
    </row>
    <row r="3" spans="1:7" ht="35.1" customHeight="1">
      <c r="A3" s="170"/>
      <c r="B3" s="149" t="s">
        <v>113</v>
      </c>
      <c r="C3" s="459" t="s">
        <v>41</v>
      </c>
      <c r="D3" s="459"/>
      <c r="E3" s="459"/>
      <c r="F3" s="459"/>
      <c r="G3" s="459"/>
    </row>
    <row r="4" spans="1:7" ht="16.5">
      <c r="A4" s="170"/>
      <c r="B4" s="149" t="s">
        <v>114</v>
      </c>
      <c r="C4" s="456" t="s">
        <v>218</v>
      </c>
      <c r="D4" s="456"/>
      <c r="E4" s="456"/>
      <c r="F4" s="456"/>
      <c r="G4" s="456"/>
    </row>
    <row r="5" spans="1:7" ht="16.5">
      <c r="A5" s="170"/>
      <c r="B5" s="149" t="s">
        <v>115</v>
      </c>
      <c r="C5" s="456" t="s">
        <v>77</v>
      </c>
      <c r="D5" s="456"/>
      <c r="E5" s="456"/>
      <c r="F5" s="456"/>
      <c r="G5" s="456"/>
    </row>
    <row r="6" spans="1:7" ht="16.5">
      <c r="A6" s="170"/>
      <c r="B6" s="149" t="s">
        <v>116</v>
      </c>
      <c r="C6" s="456" t="s">
        <v>40</v>
      </c>
      <c r="D6" s="456"/>
      <c r="E6" s="456"/>
      <c r="F6" s="456"/>
      <c r="G6" s="456"/>
    </row>
    <row r="7" spans="1:7" ht="18.75">
      <c r="A7" s="3"/>
      <c r="B7" s="460"/>
      <c r="C7" s="461"/>
      <c r="D7" s="461"/>
      <c r="E7" s="461"/>
      <c r="F7" s="466" t="s">
        <v>70</v>
      </c>
      <c r="G7" s="466"/>
    </row>
    <row r="8" spans="1:7" ht="15.75">
      <c r="A8" s="463" t="s">
        <v>0</v>
      </c>
      <c r="B8" s="463" t="s">
        <v>12</v>
      </c>
      <c r="C8" s="463" t="s">
        <v>9</v>
      </c>
      <c r="D8" s="463" t="s">
        <v>7</v>
      </c>
      <c r="E8" s="464" t="s">
        <v>32</v>
      </c>
      <c r="F8" s="464"/>
      <c r="G8" s="463" t="s">
        <v>3</v>
      </c>
    </row>
    <row r="9" spans="1:7" ht="12.75">
      <c r="A9" s="463"/>
      <c r="B9" s="463"/>
      <c r="C9" s="463"/>
      <c r="D9" s="463"/>
      <c r="E9" s="511" t="s">
        <v>5</v>
      </c>
      <c r="F9" s="465" t="s">
        <v>4</v>
      </c>
      <c r="G9" s="463"/>
    </row>
    <row r="10" spans="1:7" ht="12.75">
      <c r="A10" s="463"/>
      <c r="B10" s="463"/>
      <c r="C10" s="463"/>
      <c r="D10" s="463"/>
      <c r="E10" s="511"/>
      <c r="F10" s="465"/>
      <c r="G10" s="463"/>
    </row>
    <row r="11" spans="1:7" ht="26.25" customHeight="1">
      <c r="A11" s="150"/>
      <c r="B11" s="150" t="s">
        <v>6</v>
      </c>
      <c r="C11" s="151"/>
      <c r="D11" s="150"/>
      <c r="E11" s="404"/>
      <c r="F11" s="152">
        <f>F12+F14+F19</f>
        <v>60840000</v>
      </c>
      <c r="G11" s="150"/>
    </row>
    <row r="12" spans="1:7" ht="28.5" customHeight="1">
      <c r="A12" s="18" t="s">
        <v>1</v>
      </c>
      <c r="B12" s="19" t="s">
        <v>30</v>
      </c>
      <c r="C12" s="20"/>
      <c r="D12" s="21"/>
      <c r="E12" s="173"/>
      <c r="F12" s="40">
        <f>F13</f>
        <v>9600000</v>
      </c>
      <c r="G12" s="101"/>
    </row>
    <row r="13" spans="1:7" ht="24" customHeight="1">
      <c r="A13" s="12">
        <v>1</v>
      </c>
      <c r="B13" s="13" t="s">
        <v>58</v>
      </c>
      <c r="C13" s="10" t="s">
        <v>10</v>
      </c>
      <c r="D13" s="11">
        <v>8</v>
      </c>
      <c r="E13" s="56">
        <v>1200000</v>
      </c>
      <c r="F13" s="37">
        <f t="shared" ref="F13:F20" si="0">D13*E13</f>
        <v>9600000</v>
      </c>
      <c r="G13" s="101"/>
    </row>
    <row r="14" spans="1:7" ht="34.5" customHeight="1">
      <c r="A14" s="18" t="s">
        <v>2</v>
      </c>
      <c r="B14" s="19" t="s">
        <v>13</v>
      </c>
      <c r="C14" s="20"/>
      <c r="D14" s="21"/>
      <c r="E14" s="173"/>
      <c r="F14" s="40">
        <f>SUM(F15:F18)</f>
        <v>48240000</v>
      </c>
      <c r="G14" s="101"/>
    </row>
    <row r="15" spans="1:7" ht="31.5">
      <c r="A15" s="12">
        <v>1</v>
      </c>
      <c r="B15" s="13" t="s">
        <v>14</v>
      </c>
      <c r="C15" s="10" t="s">
        <v>11</v>
      </c>
      <c r="D15" s="11">
        <v>4</v>
      </c>
      <c r="E15" s="56">
        <v>5000000</v>
      </c>
      <c r="F15" s="37">
        <f t="shared" si="0"/>
        <v>20000000</v>
      </c>
      <c r="G15" s="101"/>
    </row>
    <row r="16" spans="1:7" ht="31.5">
      <c r="A16" s="12">
        <v>2</v>
      </c>
      <c r="B16" s="13" t="s">
        <v>19</v>
      </c>
      <c r="C16" s="10" t="s">
        <v>20</v>
      </c>
      <c r="D16" s="11">
        <v>358</v>
      </c>
      <c r="E16" s="56">
        <v>40000</v>
      </c>
      <c r="F16" s="37">
        <f t="shared" si="0"/>
        <v>14320000</v>
      </c>
      <c r="G16" s="101"/>
    </row>
    <row r="17" spans="1:7" ht="23.45" customHeight="1">
      <c r="A17" s="12">
        <v>3</v>
      </c>
      <c r="B17" s="13" t="s">
        <v>15</v>
      </c>
      <c r="C17" s="10" t="s">
        <v>34</v>
      </c>
      <c r="D17" s="11">
        <v>174</v>
      </c>
      <c r="E17" s="56">
        <v>50000</v>
      </c>
      <c r="F17" s="37">
        <f t="shared" si="0"/>
        <v>8700000</v>
      </c>
      <c r="G17" s="334"/>
    </row>
    <row r="18" spans="1:7" ht="23.25" customHeight="1">
      <c r="A18" s="12">
        <v>4</v>
      </c>
      <c r="B18" s="13" t="s">
        <v>140</v>
      </c>
      <c r="C18" s="10" t="s">
        <v>20</v>
      </c>
      <c r="D18" s="11">
        <v>174</v>
      </c>
      <c r="E18" s="56">
        <v>30000</v>
      </c>
      <c r="F18" s="37">
        <f t="shared" si="0"/>
        <v>5220000</v>
      </c>
      <c r="G18" s="101"/>
    </row>
    <row r="19" spans="1:7" ht="31.5" customHeight="1">
      <c r="A19" s="18" t="s">
        <v>8</v>
      </c>
      <c r="B19" s="24" t="s">
        <v>16</v>
      </c>
      <c r="C19" s="20"/>
      <c r="D19" s="21"/>
      <c r="E19" s="173"/>
      <c r="F19" s="40">
        <f>SUM(F20:F21)</f>
        <v>3000000</v>
      </c>
      <c r="G19" s="101"/>
    </row>
    <row r="20" spans="1:7" ht="31.5">
      <c r="A20" s="12">
        <v>1</v>
      </c>
      <c r="B20" s="15" t="s">
        <v>17</v>
      </c>
      <c r="C20" s="16" t="s">
        <v>33</v>
      </c>
      <c r="D20" s="11">
        <v>2</v>
      </c>
      <c r="E20" s="56">
        <v>500000</v>
      </c>
      <c r="F20" s="37">
        <f t="shared" si="0"/>
        <v>1000000</v>
      </c>
      <c r="G20" s="101"/>
    </row>
    <row r="21" spans="1:7" ht="37.5" customHeight="1">
      <c r="A21" s="12">
        <v>2</v>
      </c>
      <c r="B21" s="15" t="s">
        <v>18</v>
      </c>
      <c r="C21" s="16" t="s">
        <v>20</v>
      </c>
      <c r="D21" s="11"/>
      <c r="E21" s="56"/>
      <c r="F21" s="37">
        <v>2000000</v>
      </c>
      <c r="G21" s="101"/>
    </row>
    <row r="23" spans="1:7" ht="15.75">
      <c r="B23" s="27"/>
      <c r="C23" s="29"/>
      <c r="D23" s="26"/>
      <c r="E23" s="172"/>
      <c r="F23" s="36"/>
      <c r="G23"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6" fitToHeight="0" orientation="portrait" verticalDpi="0"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0.625" style="1" customWidth="1"/>
    <col min="3" max="3" width="8" style="28"/>
    <col min="4" max="4" width="9.375" style="1" customWidth="1"/>
    <col min="5" max="5" width="13.75" style="171" customWidth="1"/>
    <col min="6" max="6" width="13.5" style="35" customWidth="1"/>
    <col min="7" max="7" width="12.375" style="2" customWidth="1"/>
    <col min="8" max="16384" width="8" style="1"/>
  </cols>
  <sheetData>
    <row r="1" spans="1:7" ht="18.75" customHeight="1">
      <c r="A1" s="469" t="s">
        <v>131</v>
      </c>
      <c r="B1" s="469"/>
      <c r="C1" s="469"/>
      <c r="D1" s="469"/>
      <c r="E1" s="469"/>
      <c r="F1" s="469"/>
      <c r="G1" s="469"/>
    </row>
    <row r="2" spans="1:7" ht="31.5" customHeight="1">
      <c r="A2" s="470" t="s">
        <v>342</v>
      </c>
      <c r="B2" s="471"/>
      <c r="C2" s="471"/>
      <c r="D2" s="471"/>
      <c r="E2" s="471"/>
      <c r="F2" s="471"/>
      <c r="G2" s="471"/>
    </row>
    <row r="3" spans="1:7" ht="33" customHeight="1">
      <c r="A3" s="170"/>
      <c r="B3" s="149" t="s">
        <v>113</v>
      </c>
      <c r="C3" s="459" t="s">
        <v>187</v>
      </c>
      <c r="D3" s="459"/>
      <c r="E3" s="459"/>
      <c r="F3" s="459"/>
      <c r="G3" s="459"/>
    </row>
    <row r="4" spans="1:7" ht="20.25" customHeight="1">
      <c r="A4" s="170"/>
      <c r="B4" s="149" t="s">
        <v>114</v>
      </c>
      <c r="C4" s="456" t="s">
        <v>207</v>
      </c>
      <c r="D4" s="456"/>
      <c r="E4" s="456"/>
      <c r="F4" s="456"/>
      <c r="G4" s="456"/>
    </row>
    <row r="5" spans="1:7" ht="20.25" customHeight="1">
      <c r="A5" s="170"/>
      <c r="B5" s="149" t="s">
        <v>115</v>
      </c>
      <c r="C5" s="456" t="s">
        <v>119</v>
      </c>
      <c r="D5" s="456"/>
      <c r="E5" s="456"/>
      <c r="F5" s="456"/>
      <c r="G5" s="456"/>
    </row>
    <row r="6" spans="1:7" ht="20.25" customHeight="1">
      <c r="A6" s="170"/>
      <c r="B6" s="149" t="s">
        <v>116</v>
      </c>
      <c r="C6" s="456" t="s">
        <v>136</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511" t="s">
        <v>5</v>
      </c>
      <c r="F9" s="465" t="s">
        <v>4</v>
      </c>
      <c r="G9" s="463"/>
    </row>
    <row r="10" spans="1:7" ht="17.25" customHeight="1">
      <c r="A10" s="463"/>
      <c r="B10" s="463"/>
      <c r="C10" s="463"/>
      <c r="D10" s="463"/>
      <c r="E10" s="511"/>
      <c r="F10" s="465"/>
      <c r="G10" s="463"/>
    </row>
    <row r="11" spans="1:7" ht="25.5" customHeight="1">
      <c r="A11" s="150"/>
      <c r="B11" s="150" t="s">
        <v>6</v>
      </c>
      <c r="C11" s="151"/>
      <c r="D11" s="150"/>
      <c r="E11" s="404"/>
      <c r="F11" s="152">
        <f>F12+F14+F18</f>
        <v>15850000</v>
      </c>
      <c r="G11" s="150"/>
    </row>
    <row r="12" spans="1:7" ht="24" customHeight="1">
      <c r="A12" s="18" t="s">
        <v>1</v>
      </c>
      <c r="B12" s="19" t="s">
        <v>30</v>
      </c>
      <c r="C12" s="20"/>
      <c r="D12" s="21"/>
      <c r="E12" s="173"/>
      <c r="F12" s="40">
        <f>F13</f>
        <v>2400000</v>
      </c>
      <c r="G12" s="101"/>
    </row>
    <row r="13" spans="1:7" ht="24" customHeight="1">
      <c r="A13" s="12">
        <v>1</v>
      </c>
      <c r="B13" s="13" t="s">
        <v>58</v>
      </c>
      <c r="C13" s="10" t="s">
        <v>10</v>
      </c>
      <c r="D13" s="11">
        <v>2</v>
      </c>
      <c r="E13" s="56">
        <v>1200000</v>
      </c>
      <c r="F13" s="37">
        <f t="shared" ref="F13:F19" si="0">D13*E13</f>
        <v>2400000</v>
      </c>
      <c r="G13" s="101"/>
    </row>
    <row r="14" spans="1:7" ht="29.25" customHeight="1">
      <c r="A14" s="18" t="s">
        <v>2</v>
      </c>
      <c r="B14" s="19" t="s">
        <v>13</v>
      </c>
      <c r="C14" s="20"/>
      <c r="D14" s="21"/>
      <c r="E14" s="173"/>
      <c r="F14" s="40">
        <f>SUM(F15:F17)</f>
        <v>11950000</v>
      </c>
      <c r="G14" s="101"/>
    </row>
    <row r="15" spans="1:7" ht="31.5" customHeight="1">
      <c r="A15" s="12">
        <v>1</v>
      </c>
      <c r="B15" s="13" t="s">
        <v>14</v>
      </c>
      <c r="C15" s="10" t="s">
        <v>11</v>
      </c>
      <c r="D15" s="11">
        <v>1</v>
      </c>
      <c r="E15" s="56">
        <v>5000000</v>
      </c>
      <c r="F15" s="37">
        <f t="shared" si="0"/>
        <v>5000000</v>
      </c>
      <c r="G15" s="101"/>
    </row>
    <row r="16" spans="1:7" ht="40.5" customHeight="1">
      <c r="A16" s="12">
        <v>2</v>
      </c>
      <c r="B16" s="13" t="s">
        <v>19</v>
      </c>
      <c r="C16" s="10" t="s">
        <v>20</v>
      </c>
      <c r="D16" s="11">
        <v>80</v>
      </c>
      <c r="E16" s="56">
        <v>40000</v>
      </c>
      <c r="F16" s="37">
        <f t="shared" si="0"/>
        <v>3200000</v>
      </c>
      <c r="G16" s="101"/>
    </row>
    <row r="17" spans="1:7" ht="24" customHeight="1">
      <c r="A17" s="12">
        <v>3</v>
      </c>
      <c r="B17" s="13" t="s">
        <v>15</v>
      </c>
      <c r="C17" s="10" t="s">
        <v>34</v>
      </c>
      <c r="D17" s="11">
        <v>75</v>
      </c>
      <c r="E17" s="56">
        <v>50000</v>
      </c>
      <c r="F17" s="37">
        <f t="shared" si="0"/>
        <v>3750000</v>
      </c>
      <c r="G17" s="101"/>
    </row>
    <row r="18" spans="1:7" ht="28.5" customHeight="1">
      <c r="A18" s="18" t="s">
        <v>8</v>
      </c>
      <c r="B18" s="24" t="s">
        <v>16</v>
      </c>
      <c r="C18" s="20"/>
      <c r="D18" s="21"/>
      <c r="E18" s="173"/>
      <c r="F18" s="40">
        <f>SUM(F19:F20)</f>
        <v>1500000</v>
      </c>
      <c r="G18" s="101"/>
    </row>
    <row r="19" spans="1:7" ht="30" customHeight="1">
      <c r="A19" s="12">
        <v>1</v>
      </c>
      <c r="B19" s="15" t="s">
        <v>17</v>
      </c>
      <c r="C19" s="16" t="s">
        <v>33</v>
      </c>
      <c r="D19" s="11">
        <v>1</v>
      </c>
      <c r="E19" s="56">
        <v>500000</v>
      </c>
      <c r="F19" s="37">
        <f t="shared" si="0"/>
        <v>500000</v>
      </c>
      <c r="G19" s="101"/>
    </row>
    <row r="20" spans="1:7" ht="32.25" customHeight="1">
      <c r="A20" s="12">
        <v>2</v>
      </c>
      <c r="B20" s="15" t="s">
        <v>18</v>
      </c>
      <c r="C20" s="16" t="s">
        <v>20</v>
      </c>
      <c r="D20" s="11"/>
      <c r="E20" s="56"/>
      <c r="F20" s="37">
        <v>1000000</v>
      </c>
      <c r="G20" s="101"/>
    </row>
    <row r="21" spans="1:7" ht="13.5" customHeight="1"/>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5" fitToHeight="0" orientation="portrait" verticalDpi="0" r:id="rId1"/>
  <headerFooter>
    <oddFooter>Page &amp;P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0.625" style="1" customWidth="1"/>
    <col min="3" max="3" width="8" style="28"/>
    <col min="4" max="4" width="9.375" style="1" customWidth="1"/>
    <col min="5" max="5" width="13.75" style="171" customWidth="1"/>
    <col min="6" max="6" width="13.5" style="35" customWidth="1"/>
    <col min="7" max="7" width="14.125" style="2" customWidth="1"/>
    <col min="8" max="16384" width="8" style="1"/>
  </cols>
  <sheetData>
    <row r="1" spans="1:7" ht="18.75" customHeight="1">
      <c r="A1" s="469" t="s">
        <v>131</v>
      </c>
      <c r="B1" s="469"/>
      <c r="C1" s="469"/>
      <c r="D1" s="469"/>
      <c r="E1" s="469"/>
      <c r="F1" s="469"/>
      <c r="G1" s="469"/>
    </row>
    <row r="2" spans="1:7" ht="33" customHeight="1">
      <c r="A2" s="470" t="s">
        <v>342</v>
      </c>
      <c r="B2" s="471"/>
      <c r="C2" s="471"/>
      <c r="D2" s="471"/>
      <c r="E2" s="471"/>
      <c r="F2" s="471"/>
      <c r="G2" s="471"/>
    </row>
    <row r="3" spans="1:7" ht="19.5" customHeight="1">
      <c r="A3" s="170"/>
      <c r="B3" s="149" t="s">
        <v>113</v>
      </c>
      <c r="C3" s="459" t="s">
        <v>103</v>
      </c>
      <c r="D3" s="459"/>
      <c r="E3" s="459"/>
      <c r="F3" s="459"/>
      <c r="G3" s="459"/>
    </row>
    <row r="4" spans="1:7" ht="20.25" customHeight="1">
      <c r="A4" s="170"/>
      <c r="B4" s="149" t="s">
        <v>114</v>
      </c>
      <c r="C4" s="456" t="s">
        <v>161</v>
      </c>
      <c r="D4" s="456"/>
      <c r="E4" s="456"/>
      <c r="F4" s="456"/>
      <c r="G4" s="456"/>
    </row>
    <row r="5" spans="1:7" ht="20.25" customHeight="1">
      <c r="A5" s="170"/>
      <c r="B5" s="149" t="s">
        <v>115</v>
      </c>
      <c r="C5" s="456" t="s">
        <v>119</v>
      </c>
      <c r="D5" s="456"/>
      <c r="E5" s="456"/>
      <c r="F5" s="456"/>
      <c r="G5" s="456"/>
    </row>
    <row r="6" spans="1:7" ht="20.25" customHeight="1">
      <c r="A6" s="170"/>
      <c r="B6" s="149" t="s">
        <v>116</v>
      </c>
      <c r="C6" s="456" t="s">
        <v>40</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511" t="s">
        <v>5</v>
      </c>
      <c r="F9" s="465" t="s">
        <v>4</v>
      </c>
      <c r="G9" s="463"/>
    </row>
    <row r="10" spans="1:7" ht="17.25" customHeight="1">
      <c r="A10" s="463"/>
      <c r="B10" s="463"/>
      <c r="C10" s="463"/>
      <c r="D10" s="463"/>
      <c r="E10" s="511"/>
      <c r="F10" s="465"/>
      <c r="G10" s="463"/>
    </row>
    <row r="11" spans="1:7" ht="25.5" customHeight="1">
      <c r="A11" s="150"/>
      <c r="B11" s="150" t="s">
        <v>6</v>
      </c>
      <c r="C11" s="151"/>
      <c r="D11" s="150"/>
      <c r="E11" s="404"/>
      <c r="F11" s="152">
        <f>F12+F14+F18</f>
        <v>17200000</v>
      </c>
      <c r="G11" s="150"/>
    </row>
    <row r="12" spans="1:7" ht="24" customHeight="1">
      <c r="A12" s="18" t="s">
        <v>1</v>
      </c>
      <c r="B12" s="19" t="s">
        <v>30</v>
      </c>
      <c r="C12" s="20"/>
      <c r="D12" s="21"/>
      <c r="E12" s="173"/>
      <c r="F12" s="40">
        <f>F13</f>
        <v>2400000</v>
      </c>
      <c r="G12" s="101"/>
    </row>
    <row r="13" spans="1:7" ht="29.25" customHeight="1">
      <c r="A13" s="12">
        <v>1</v>
      </c>
      <c r="B13" s="13" t="s">
        <v>58</v>
      </c>
      <c r="C13" s="10" t="s">
        <v>10</v>
      </c>
      <c r="D13" s="11">
        <v>2</v>
      </c>
      <c r="E13" s="56">
        <v>1200000</v>
      </c>
      <c r="F13" s="37">
        <f t="shared" ref="F13:F19" si="0">D13*E13</f>
        <v>2400000</v>
      </c>
      <c r="G13" s="101"/>
    </row>
    <row r="14" spans="1:7" ht="34.5" customHeight="1">
      <c r="A14" s="18" t="s">
        <v>2</v>
      </c>
      <c r="B14" s="19" t="s">
        <v>13</v>
      </c>
      <c r="C14" s="20"/>
      <c r="D14" s="21"/>
      <c r="E14" s="173"/>
      <c r="F14" s="40">
        <f>SUM(F15:F17)</f>
        <v>13300000</v>
      </c>
      <c r="G14" s="101"/>
    </row>
    <row r="15" spans="1:7" ht="31.5" customHeight="1">
      <c r="A15" s="12">
        <v>1</v>
      </c>
      <c r="B15" s="13" t="s">
        <v>14</v>
      </c>
      <c r="C15" s="10" t="s">
        <v>11</v>
      </c>
      <c r="D15" s="11">
        <v>1</v>
      </c>
      <c r="E15" s="56">
        <v>5000000</v>
      </c>
      <c r="F15" s="37">
        <f t="shared" si="0"/>
        <v>5000000</v>
      </c>
      <c r="G15" s="101"/>
    </row>
    <row r="16" spans="1:7" ht="40.5" customHeight="1">
      <c r="A16" s="12">
        <v>2</v>
      </c>
      <c r="B16" s="13" t="s">
        <v>19</v>
      </c>
      <c r="C16" s="10" t="s">
        <v>20</v>
      </c>
      <c r="D16" s="11">
        <v>95</v>
      </c>
      <c r="E16" s="56">
        <v>40000</v>
      </c>
      <c r="F16" s="37">
        <f t="shared" si="0"/>
        <v>3800000</v>
      </c>
      <c r="G16" s="101"/>
    </row>
    <row r="17" spans="1:7" ht="24" customHeight="1">
      <c r="A17" s="12">
        <v>3</v>
      </c>
      <c r="B17" s="13" t="s">
        <v>15</v>
      </c>
      <c r="C17" s="10" t="s">
        <v>34</v>
      </c>
      <c r="D17" s="11">
        <v>90</v>
      </c>
      <c r="E17" s="56">
        <v>50000</v>
      </c>
      <c r="F17" s="37">
        <f t="shared" si="0"/>
        <v>4500000</v>
      </c>
      <c r="G17" s="101"/>
    </row>
    <row r="18" spans="1:7" ht="33.75" customHeight="1">
      <c r="A18" s="18" t="s">
        <v>8</v>
      </c>
      <c r="B18" s="24" t="s">
        <v>16</v>
      </c>
      <c r="C18" s="20"/>
      <c r="D18" s="21"/>
      <c r="E18" s="173"/>
      <c r="F18" s="40">
        <f>SUM(F19:F20)</f>
        <v>1500000</v>
      </c>
      <c r="G18" s="101"/>
    </row>
    <row r="19" spans="1:7" ht="30" customHeight="1">
      <c r="A19" s="12">
        <v>1</v>
      </c>
      <c r="B19" s="15" t="s">
        <v>17</v>
      </c>
      <c r="C19" s="16" t="s">
        <v>33</v>
      </c>
      <c r="D19" s="11">
        <v>1</v>
      </c>
      <c r="E19" s="56">
        <v>500000</v>
      </c>
      <c r="F19" s="37">
        <f t="shared" si="0"/>
        <v>500000</v>
      </c>
      <c r="G19" s="101"/>
    </row>
    <row r="20" spans="1:7" ht="32.25" customHeight="1">
      <c r="A20" s="12">
        <v>2</v>
      </c>
      <c r="B20" s="15" t="s">
        <v>18</v>
      </c>
      <c r="C20" s="16" t="s">
        <v>20</v>
      </c>
      <c r="D20" s="11"/>
      <c r="E20" s="56"/>
      <c r="F20" s="37">
        <v>1000000</v>
      </c>
      <c r="G20" s="101"/>
    </row>
    <row r="21" spans="1:7" ht="13.5" customHeight="1"/>
    <row r="22" spans="1:7" ht="15.75">
      <c r="B22" s="27"/>
      <c r="C22" s="29"/>
      <c r="D22" s="26"/>
      <c r="E22" s="172"/>
      <c r="F22" s="36"/>
      <c r="G22" s="26"/>
    </row>
  </sheetData>
  <mergeCells count="16">
    <mergeCell ref="A8:A10"/>
    <mergeCell ref="B8:B10"/>
    <mergeCell ref="C8:C10"/>
    <mergeCell ref="D8:D10"/>
    <mergeCell ref="E8:F8"/>
    <mergeCell ref="G8:G10"/>
    <mergeCell ref="E9:E10"/>
    <mergeCell ref="F9:F10"/>
    <mergeCell ref="B7:E7"/>
    <mergeCell ref="F7:G7"/>
    <mergeCell ref="C6:G6"/>
    <mergeCell ref="A1:G1"/>
    <mergeCell ref="A2:G2"/>
    <mergeCell ref="C3:G3"/>
    <mergeCell ref="C4:G4"/>
    <mergeCell ref="C5:G5"/>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0.875" style="1" customWidth="1"/>
    <col min="3" max="3" width="8" style="28"/>
    <col min="4" max="4" width="9.375" style="1" customWidth="1"/>
    <col min="5" max="5" width="13.75" style="171" customWidth="1"/>
    <col min="6" max="6" width="13.5" style="35" customWidth="1"/>
    <col min="7" max="7" width="14.75" style="2" customWidth="1"/>
    <col min="8" max="16384" width="8" style="1"/>
  </cols>
  <sheetData>
    <row r="1" spans="1:7" ht="18.75" customHeight="1">
      <c r="A1" s="469" t="s">
        <v>131</v>
      </c>
      <c r="B1" s="469"/>
      <c r="C1" s="469"/>
      <c r="D1" s="469"/>
      <c r="E1" s="469"/>
      <c r="F1" s="469"/>
      <c r="G1" s="469"/>
    </row>
    <row r="2" spans="1:7" ht="33.75" customHeight="1">
      <c r="A2" s="470" t="s">
        <v>342</v>
      </c>
      <c r="B2" s="471"/>
      <c r="C2" s="471"/>
      <c r="D2" s="471"/>
      <c r="E2" s="471"/>
      <c r="F2" s="471"/>
      <c r="G2" s="471"/>
    </row>
    <row r="3" spans="1:7" ht="33" customHeight="1">
      <c r="A3" s="170"/>
      <c r="B3" s="149" t="s">
        <v>113</v>
      </c>
      <c r="C3" s="459" t="s">
        <v>104</v>
      </c>
      <c r="D3" s="459"/>
      <c r="E3" s="459"/>
      <c r="F3" s="459"/>
      <c r="G3" s="459"/>
    </row>
    <row r="4" spans="1:7" ht="20.25" customHeight="1">
      <c r="A4" s="170"/>
      <c r="B4" s="149" t="s">
        <v>114</v>
      </c>
      <c r="C4" s="456" t="s">
        <v>208</v>
      </c>
      <c r="D4" s="456"/>
      <c r="E4" s="456"/>
      <c r="F4" s="456"/>
      <c r="G4" s="456"/>
    </row>
    <row r="5" spans="1:7" ht="20.25" customHeight="1">
      <c r="A5" s="170"/>
      <c r="B5" s="149" t="s">
        <v>115</v>
      </c>
      <c r="C5" s="456" t="s">
        <v>119</v>
      </c>
      <c r="D5" s="456"/>
      <c r="E5" s="456"/>
      <c r="F5" s="456"/>
      <c r="G5" s="456"/>
    </row>
    <row r="6" spans="1:7" ht="20.25" customHeight="1">
      <c r="A6" s="170"/>
      <c r="B6" s="149" t="s">
        <v>116</v>
      </c>
      <c r="C6" s="456" t="s">
        <v>136</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511" t="s">
        <v>5</v>
      </c>
      <c r="F9" s="465" t="s">
        <v>4</v>
      </c>
      <c r="G9" s="463"/>
    </row>
    <row r="10" spans="1:7" ht="17.25" customHeight="1">
      <c r="A10" s="463"/>
      <c r="B10" s="463"/>
      <c r="C10" s="463"/>
      <c r="D10" s="463"/>
      <c r="E10" s="511"/>
      <c r="F10" s="465"/>
      <c r="G10" s="463"/>
    </row>
    <row r="11" spans="1:7" ht="25.5" customHeight="1">
      <c r="A11" s="150"/>
      <c r="B11" s="150" t="s">
        <v>6</v>
      </c>
      <c r="C11" s="151"/>
      <c r="D11" s="150"/>
      <c r="E11" s="404"/>
      <c r="F11" s="152">
        <f>F12+F14+F18</f>
        <v>15040000</v>
      </c>
      <c r="G11" s="150"/>
    </row>
    <row r="12" spans="1:7" ht="24" customHeight="1">
      <c r="A12" s="18" t="s">
        <v>1</v>
      </c>
      <c r="B12" s="19" t="s">
        <v>30</v>
      </c>
      <c r="C12" s="20"/>
      <c r="D12" s="21"/>
      <c r="E12" s="173"/>
      <c r="F12" s="40">
        <f>F13</f>
        <v>2400000</v>
      </c>
      <c r="G12" s="101"/>
    </row>
    <row r="13" spans="1:7" ht="30.75" customHeight="1">
      <c r="A13" s="12">
        <v>1</v>
      </c>
      <c r="B13" s="13" t="s">
        <v>58</v>
      </c>
      <c r="C13" s="10" t="s">
        <v>10</v>
      </c>
      <c r="D13" s="11">
        <v>2</v>
      </c>
      <c r="E13" s="56">
        <v>1200000</v>
      </c>
      <c r="F13" s="37">
        <f t="shared" ref="F13:F19" si="0">D13*E13</f>
        <v>2400000</v>
      </c>
      <c r="G13" s="101"/>
    </row>
    <row r="14" spans="1:7" ht="39.75" customHeight="1">
      <c r="A14" s="18" t="s">
        <v>2</v>
      </c>
      <c r="B14" s="19" t="s">
        <v>13</v>
      </c>
      <c r="C14" s="20"/>
      <c r="D14" s="21"/>
      <c r="E14" s="173"/>
      <c r="F14" s="40">
        <f>SUM(F15:F17)</f>
        <v>11140000</v>
      </c>
      <c r="G14" s="101"/>
    </row>
    <row r="15" spans="1:7" ht="31.5" customHeight="1">
      <c r="A15" s="12">
        <v>1</v>
      </c>
      <c r="B15" s="13" t="s">
        <v>14</v>
      </c>
      <c r="C15" s="10" t="s">
        <v>11</v>
      </c>
      <c r="D15" s="11">
        <v>1</v>
      </c>
      <c r="E15" s="56">
        <v>5000000</v>
      </c>
      <c r="F15" s="37">
        <f t="shared" si="0"/>
        <v>5000000</v>
      </c>
      <c r="G15" s="101"/>
    </row>
    <row r="16" spans="1:7" ht="40.5" customHeight="1">
      <c r="A16" s="12">
        <v>2</v>
      </c>
      <c r="B16" s="13" t="s">
        <v>19</v>
      </c>
      <c r="C16" s="10" t="s">
        <v>20</v>
      </c>
      <c r="D16" s="11">
        <v>71</v>
      </c>
      <c r="E16" s="56">
        <v>40000</v>
      </c>
      <c r="F16" s="37">
        <f t="shared" si="0"/>
        <v>2840000</v>
      </c>
      <c r="G16" s="101"/>
    </row>
    <row r="17" spans="1:7" ht="24" customHeight="1">
      <c r="A17" s="12">
        <v>3</v>
      </c>
      <c r="B17" s="13" t="s">
        <v>15</v>
      </c>
      <c r="C17" s="10" t="s">
        <v>34</v>
      </c>
      <c r="D17" s="11">
        <v>66</v>
      </c>
      <c r="E17" s="56">
        <v>50000</v>
      </c>
      <c r="F17" s="37">
        <f t="shared" si="0"/>
        <v>3300000</v>
      </c>
      <c r="G17" s="101"/>
    </row>
    <row r="18" spans="1:7" ht="33" customHeight="1">
      <c r="A18" s="18" t="s">
        <v>8</v>
      </c>
      <c r="B18" s="24" t="s">
        <v>16</v>
      </c>
      <c r="C18" s="20"/>
      <c r="D18" s="21"/>
      <c r="E18" s="173"/>
      <c r="F18" s="40">
        <f>SUM(F19:F20)</f>
        <v>1500000</v>
      </c>
      <c r="G18" s="101"/>
    </row>
    <row r="19" spans="1:7" ht="30" customHeight="1">
      <c r="A19" s="12">
        <v>1</v>
      </c>
      <c r="B19" s="15" t="s">
        <v>17</v>
      </c>
      <c r="C19" s="16" t="s">
        <v>33</v>
      </c>
      <c r="D19" s="11">
        <v>1</v>
      </c>
      <c r="E19" s="56">
        <v>500000</v>
      </c>
      <c r="F19" s="37">
        <f t="shared" si="0"/>
        <v>500000</v>
      </c>
      <c r="G19" s="101"/>
    </row>
    <row r="20" spans="1:7" ht="32.25" customHeight="1">
      <c r="A20" s="12">
        <v>2</v>
      </c>
      <c r="B20" s="15" t="s">
        <v>18</v>
      </c>
      <c r="C20" s="16" t="s">
        <v>20</v>
      </c>
      <c r="D20" s="11"/>
      <c r="E20" s="56"/>
      <c r="F20" s="37">
        <v>1000000</v>
      </c>
      <c r="G20" s="101"/>
    </row>
    <row r="21" spans="1:7" ht="13.5" customHeight="1"/>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3" fitToHeight="0" orientation="portrait" verticalDpi="0" r:id="rId1"/>
  <headerFooter>
    <oddFooter>Page &amp;P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0.375" style="1" customWidth="1"/>
    <col min="3" max="3" width="8" style="28" customWidth="1"/>
    <col min="4" max="4" width="9.375" style="1" customWidth="1"/>
    <col min="5" max="5" width="13.75" style="171" customWidth="1"/>
    <col min="6" max="6" width="13.5" style="35" customWidth="1"/>
    <col min="7" max="7" width="14.375" style="2" customWidth="1"/>
    <col min="8" max="16384" width="8" style="1"/>
  </cols>
  <sheetData>
    <row r="1" spans="1:7" ht="18.75" customHeight="1">
      <c r="A1" s="469" t="s">
        <v>131</v>
      </c>
      <c r="B1" s="469"/>
      <c r="C1" s="469"/>
      <c r="D1" s="469"/>
      <c r="E1" s="469"/>
      <c r="F1" s="469"/>
      <c r="G1" s="469"/>
    </row>
    <row r="2" spans="1:7" ht="33" customHeight="1">
      <c r="A2" s="470" t="s">
        <v>342</v>
      </c>
      <c r="B2" s="471"/>
      <c r="C2" s="471"/>
      <c r="D2" s="471"/>
      <c r="E2" s="471"/>
      <c r="F2" s="471"/>
      <c r="G2" s="471"/>
    </row>
    <row r="3" spans="1:7" ht="19.5" customHeight="1">
      <c r="A3" s="170"/>
      <c r="B3" s="149" t="s">
        <v>113</v>
      </c>
      <c r="C3" s="459" t="s">
        <v>105</v>
      </c>
      <c r="D3" s="459"/>
      <c r="E3" s="459"/>
      <c r="F3" s="459"/>
      <c r="G3" s="459"/>
    </row>
    <row r="4" spans="1:7" ht="20.25" customHeight="1">
      <c r="A4" s="170"/>
      <c r="B4" s="149" t="s">
        <v>114</v>
      </c>
      <c r="C4" s="456" t="s">
        <v>206</v>
      </c>
      <c r="D4" s="456"/>
      <c r="E4" s="456"/>
      <c r="F4" s="456"/>
      <c r="G4" s="456"/>
    </row>
    <row r="5" spans="1:7" ht="20.25" customHeight="1">
      <c r="A5" s="170"/>
      <c r="B5" s="149" t="s">
        <v>115</v>
      </c>
      <c r="C5" s="456" t="s">
        <v>119</v>
      </c>
      <c r="D5" s="456"/>
      <c r="E5" s="456"/>
      <c r="F5" s="456"/>
      <c r="G5" s="456"/>
    </row>
    <row r="6" spans="1:7" ht="20.25" customHeight="1">
      <c r="A6" s="170"/>
      <c r="B6" s="149" t="s">
        <v>116</v>
      </c>
      <c r="C6" s="456" t="s">
        <v>139</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511" t="s">
        <v>5</v>
      </c>
      <c r="F9" s="465" t="s">
        <v>4</v>
      </c>
      <c r="G9" s="463"/>
    </row>
    <row r="10" spans="1:7" ht="17.25" customHeight="1">
      <c r="A10" s="463"/>
      <c r="B10" s="463"/>
      <c r="C10" s="463"/>
      <c r="D10" s="463"/>
      <c r="E10" s="511"/>
      <c r="F10" s="465"/>
      <c r="G10" s="463"/>
    </row>
    <row r="11" spans="1:7" ht="25.5" customHeight="1">
      <c r="A11" s="150"/>
      <c r="B11" s="150" t="s">
        <v>6</v>
      </c>
      <c r="C11" s="151"/>
      <c r="D11" s="150"/>
      <c r="E11" s="404"/>
      <c r="F11" s="152">
        <f>F12+F14+F18</f>
        <v>15400000</v>
      </c>
      <c r="G11" s="150"/>
    </row>
    <row r="12" spans="1:7" ht="24" customHeight="1">
      <c r="A12" s="18" t="s">
        <v>1</v>
      </c>
      <c r="B12" s="19" t="s">
        <v>30</v>
      </c>
      <c r="C12" s="20"/>
      <c r="D12" s="21"/>
      <c r="E12" s="173"/>
      <c r="F12" s="40">
        <f>F13</f>
        <v>2400000</v>
      </c>
      <c r="G12" s="101"/>
    </row>
    <row r="13" spans="1:7" ht="24" customHeight="1">
      <c r="A13" s="12">
        <v>1</v>
      </c>
      <c r="B13" s="13" t="s">
        <v>58</v>
      </c>
      <c r="C13" s="10" t="s">
        <v>10</v>
      </c>
      <c r="D13" s="11">
        <v>2</v>
      </c>
      <c r="E13" s="56">
        <v>1200000</v>
      </c>
      <c r="F13" s="37">
        <f t="shared" ref="F13:F19" si="0">D13*E13</f>
        <v>2400000</v>
      </c>
      <c r="G13" s="101"/>
    </row>
    <row r="14" spans="1:7" ht="33.75" customHeight="1">
      <c r="A14" s="18" t="s">
        <v>2</v>
      </c>
      <c r="B14" s="19" t="s">
        <v>13</v>
      </c>
      <c r="C14" s="20"/>
      <c r="D14" s="21"/>
      <c r="E14" s="173"/>
      <c r="F14" s="40">
        <f>SUM(F15:F17)</f>
        <v>11500000</v>
      </c>
      <c r="G14" s="101"/>
    </row>
    <row r="15" spans="1:7" ht="31.5" customHeight="1">
      <c r="A15" s="12">
        <v>1</v>
      </c>
      <c r="B15" s="13" t="s">
        <v>14</v>
      </c>
      <c r="C15" s="10" t="s">
        <v>11</v>
      </c>
      <c r="D15" s="11">
        <v>1</v>
      </c>
      <c r="E15" s="56">
        <v>5000000</v>
      </c>
      <c r="F15" s="37">
        <f t="shared" si="0"/>
        <v>5000000</v>
      </c>
      <c r="G15" s="101"/>
    </row>
    <row r="16" spans="1:7" ht="40.5" customHeight="1">
      <c r="A16" s="12">
        <v>2</v>
      </c>
      <c r="B16" s="13" t="s">
        <v>19</v>
      </c>
      <c r="C16" s="10" t="s">
        <v>20</v>
      </c>
      <c r="D16" s="11">
        <v>75</v>
      </c>
      <c r="E16" s="56">
        <v>40000</v>
      </c>
      <c r="F16" s="37">
        <f t="shared" si="0"/>
        <v>3000000</v>
      </c>
      <c r="G16" s="101"/>
    </row>
    <row r="17" spans="1:7" ht="24" customHeight="1">
      <c r="A17" s="12">
        <v>3</v>
      </c>
      <c r="B17" s="13" t="s">
        <v>15</v>
      </c>
      <c r="C17" s="10" t="s">
        <v>34</v>
      </c>
      <c r="D17" s="11">
        <v>70</v>
      </c>
      <c r="E17" s="56">
        <v>50000</v>
      </c>
      <c r="F17" s="37">
        <f t="shared" si="0"/>
        <v>3500000</v>
      </c>
      <c r="G17" s="101"/>
    </row>
    <row r="18" spans="1:7" ht="36.75" customHeight="1">
      <c r="A18" s="18" t="s">
        <v>8</v>
      </c>
      <c r="B18" s="24" t="s">
        <v>16</v>
      </c>
      <c r="C18" s="20"/>
      <c r="D18" s="21"/>
      <c r="E18" s="173"/>
      <c r="F18" s="40">
        <f>SUM(F19:F20)</f>
        <v>1500000</v>
      </c>
      <c r="G18" s="101"/>
    </row>
    <row r="19" spans="1:7" ht="30" customHeight="1">
      <c r="A19" s="12">
        <v>1</v>
      </c>
      <c r="B19" s="15" t="s">
        <v>17</v>
      </c>
      <c r="C19" s="16" t="s">
        <v>33</v>
      </c>
      <c r="D19" s="11">
        <v>1</v>
      </c>
      <c r="E19" s="56">
        <v>500000</v>
      </c>
      <c r="F19" s="37">
        <f t="shared" si="0"/>
        <v>500000</v>
      </c>
      <c r="G19" s="101"/>
    </row>
    <row r="20" spans="1:7" ht="32.25" customHeight="1">
      <c r="A20" s="12">
        <v>2</v>
      </c>
      <c r="B20" s="15" t="s">
        <v>18</v>
      </c>
      <c r="C20" s="16" t="s">
        <v>20</v>
      </c>
      <c r="D20" s="11"/>
      <c r="E20" s="56"/>
      <c r="F20" s="37">
        <v>1000000</v>
      </c>
      <c r="G20" s="101"/>
    </row>
    <row r="21" spans="1:7" ht="13.5" customHeight="1"/>
    <row r="22" spans="1:7" ht="15.75">
      <c r="B22" s="27"/>
      <c r="C22" s="29"/>
      <c r="D22" s="26"/>
      <c r="E22" s="172"/>
      <c r="F22" s="36"/>
      <c r="G22" s="26"/>
    </row>
  </sheetData>
  <mergeCells count="16">
    <mergeCell ref="A1:G1"/>
    <mergeCell ref="A2:G2"/>
    <mergeCell ref="F7:G7"/>
    <mergeCell ref="D8:D10"/>
    <mergeCell ref="A8:A10"/>
    <mergeCell ref="G8:G10"/>
    <mergeCell ref="C8:C10"/>
    <mergeCell ref="C3:G3"/>
    <mergeCell ref="C4:G4"/>
    <mergeCell ref="C5:G5"/>
    <mergeCell ref="C6:G6"/>
    <mergeCell ref="E8:F8"/>
    <mergeCell ref="E9:E10"/>
    <mergeCell ref="F9:F10"/>
    <mergeCell ref="B7:E7"/>
    <mergeCell ref="B8:B10"/>
  </mergeCells>
  <printOptions horizontalCentered="1"/>
  <pageMargins left="0.51181102362204722" right="0.31496062992125984" top="0.35433070866141736" bottom="0.35433070866141736" header="0.31496062992125984" footer="0.31496062992125984"/>
  <pageSetup paperSize="9" scale="94" fitToHeight="0" orientation="portrait" r:id="rId1"/>
  <headerFooter>
    <oddFooter>Page &amp;P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29.375" style="1" customWidth="1"/>
    <col min="3" max="3" width="8" style="28" customWidth="1"/>
    <col min="4" max="4" width="9.375" style="1" customWidth="1"/>
    <col min="5" max="5" width="13.75" style="171" customWidth="1"/>
    <col min="6" max="6" width="13.5" style="35" customWidth="1"/>
    <col min="7" max="7" width="12.25" style="2" customWidth="1"/>
    <col min="8" max="16384" width="8" style="1"/>
  </cols>
  <sheetData>
    <row r="1" spans="1:7" ht="18.75">
      <c r="A1" s="469" t="s">
        <v>131</v>
      </c>
      <c r="B1" s="469"/>
      <c r="C1" s="469"/>
      <c r="D1" s="469"/>
      <c r="E1" s="469"/>
      <c r="F1" s="469"/>
      <c r="G1" s="469"/>
    </row>
    <row r="2" spans="1:7" ht="31.5" customHeight="1">
      <c r="A2" s="470" t="s">
        <v>342</v>
      </c>
      <c r="B2" s="471"/>
      <c r="C2" s="471"/>
      <c r="D2" s="471"/>
      <c r="E2" s="471"/>
      <c r="F2" s="471"/>
      <c r="G2" s="471"/>
    </row>
    <row r="3" spans="1:7" ht="16.5">
      <c r="A3" s="170"/>
      <c r="B3" s="149" t="s">
        <v>113</v>
      </c>
      <c r="C3" s="459" t="s">
        <v>106</v>
      </c>
      <c r="D3" s="459"/>
      <c r="E3" s="459"/>
      <c r="F3" s="459"/>
      <c r="G3" s="459"/>
    </row>
    <row r="4" spans="1:7" ht="16.5">
      <c r="A4" s="170"/>
      <c r="B4" s="149" t="s">
        <v>114</v>
      </c>
      <c r="C4" s="456" t="s">
        <v>122</v>
      </c>
      <c r="D4" s="456"/>
      <c r="E4" s="456"/>
      <c r="F4" s="456"/>
      <c r="G4" s="456"/>
    </row>
    <row r="5" spans="1:7" ht="16.5">
      <c r="A5" s="170"/>
      <c r="B5" s="149" t="s">
        <v>115</v>
      </c>
      <c r="C5" s="456" t="s">
        <v>119</v>
      </c>
      <c r="D5" s="456"/>
      <c r="E5" s="456"/>
      <c r="F5" s="456"/>
      <c r="G5" s="456"/>
    </row>
    <row r="6" spans="1:7" ht="16.5">
      <c r="A6" s="170"/>
      <c r="B6" s="149" t="s">
        <v>116</v>
      </c>
      <c r="C6" s="456" t="s">
        <v>139</v>
      </c>
      <c r="D6" s="456"/>
      <c r="E6" s="456"/>
      <c r="F6" s="456"/>
      <c r="G6" s="456"/>
    </row>
    <row r="7" spans="1:7" ht="18.75">
      <c r="A7" s="3"/>
      <c r="B7" s="460"/>
      <c r="C7" s="461"/>
      <c r="D7" s="461"/>
      <c r="E7" s="461"/>
      <c r="F7" s="466" t="s">
        <v>70</v>
      </c>
      <c r="G7" s="466"/>
    </row>
    <row r="8" spans="1:7" ht="15.75">
      <c r="A8" s="463" t="s">
        <v>0</v>
      </c>
      <c r="B8" s="463" t="s">
        <v>12</v>
      </c>
      <c r="C8" s="463" t="s">
        <v>9</v>
      </c>
      <c r="D8" s="463" t="s">
        <v>7</v>
      </c>
      <c r="E8" s="464" t="s">
        <v>32</v>
      </c>
      <c r="F8" s="464"/>
      <c r="G8" s="463" t="s">
        <v>3</v>
      </c>
    </row>
    <row r="9" spans="1:7" ht="12.75">
      <c r="A9" s="463"/>
      <c r="B9" s="463"/>
      <c r="C9" s="463"/>
      <c r="D9" s="463"/>
      <c r="E9" s="511" t="s">
        <v>5</v>
      </c>
      <c r="F9" s="465" t="s">
        <v>4</v>
      </c>
      <c r="G9" s="463"/>
    </row>
    <row r="10" spans="1:7" ht="12.75">
      <c r="A10" s="463"/>
      <c r="B10" s="463"/>
      <c r="C10" s="463"/>
      <c r="D10" s="463"/>
      <c r="E10" s="511"/>
      <c r="F10" s="465"/>
      <c r="G10" s="463"/>
    </row>
    <row r="11" spans="1:7" ht="15.75">
      <c r="A11" s="150"/>
      <c r="B11" s="150" t="s">
        <v>6</v>
      </c>
      <c r="C11" s="151"/>
      <c r="D11" s="150"/>
      <c r="E11" s="404"/>
      <c r="F11" s="152">
        <f>F12+F14+F18</f>
        <v>22600000</v>
      </c>
      <c r="G11" s="150"/>
    </row>
    <row r="12" spans="1:7" ht="15.75">
      <c r="A12" s="18" t="s">
        <v>1</v>
      </c>
      <c r="B12" s="19" t="s">
        <v>30</v>
      </c>
      <c r="C12" s="20"/>
      <c r="D12" s="21"/>
      <c r="E12" s="173"/>
      <c r="F12" s="40">
        <f>F13</f>
        <v>2400000</v>
      </c>
      <c r="G12" s="101"/>
    </row>
    <row r="13" spans="1:7" ht="21.75" customHeight="1">
      <c r="A13" s="12">
        <v>1</v>
      </c>
      <c r="B13" s="13" t="s">
        <v>58</v>
      </c>
      <c r="C13" s="10" t="s">
        <v>10</v>
      </c>
      <c r="D13" s="11">
        <v>2</v>
      </c>
      <c r="E13" s="56">
        <v>1200000</v>
      </c>
      <c r="F13" s="37">
        <f t="shared" ref="F13:F19" si="0">D13*E13</f>
        <v>2400000</v>
      </c>
      <c r="G13" s="101"/>
    </row>
    <row r="14" spans="1:7" ht="30" customHeight="1">
      <c r="A14" s="18" t="s">
        <v>2</v>
      </c>
      <c r="B14" s="19" t="s">
        <v>13</v>
      </c>
      <c r="C14" s="20"/>
      <c r="D14" s="21"/>
      <c r="E14" s="173"/>
      <c r="F14" s="40">
        <f>SUM(F15:F17)</f>
        <v>18700000</v>
      </c>
      <c r="G14" s="101"/>
    </row>
    <row r="15" spans="1:7" ht="31.5">
      <c r="A15" s="12">
        <v>1</v>
      </c>
      <c r="B15" s="13" t="s">
        <v>14</v>
      </c>
      <c r="C15" s="10" t="s">
        <v>11</v>
      </c>
      <c r="D15" s="11">
        <v>1</v>
      </c>
      <c r="E15" s="56">
        <v>5000000</v>
      </c>
      <c r="F15" s="37">
        <f t="shared" si="0"/>
        <v>5000000</v>
      </c>
      <c r="G15" s="101"/>
    </row>
    <row r="16" spans="1:7" ht="31.5">
      <c r="A16" s="12">
        <v>2</v>
      </c>
      <c r="B16" s="13" t="s">
        <v>19</v>
      </c>
      <c r="C16" s="10" t="s">
        <v>20</v>
      </c>
      <c r="D16" s="11">
        <v>155</v>
      </c>
      <c r="E16" s="56">
        <v>40000</v>
      </c>
      <c r="F16" s="37">
        <f t="shared" si="0"/>
        <v>6200000</v>
      </c>
      <c r="G16" s="101"/>
    </row>
    <row r="17" spans="1:7" ht="31.5" customHeight="1">
      <c r="A17" s="12">
        <v>3</v>
      </c>
      <c r="B17" s="13" t="s">
        <v>15</v>
      </c>
      <c r="C17" s="10" t="s">
        <v>34</v>
      </c>
      <c r="D17" s="11">
        <v>150</v>
      </c>
      <c r="E17" s="56">
        <v>50000</v>
      </c>
      <c r="F17" s="37">
        <f t="shared" si="0"/>
        <v>7500000</v>
      </c>
      <c r="G17" s="101"/>
    </row>
    <row r="18" spans="1:7" ht="31.5" customHeight="1">
      <c r="A18" s="18" t="s">
        <v>8</v>
      </c>
      <c r="B18" s="24" t="s">
        <v>16</v>
      </c>
      <c r="C18" s="20"/>
      <c r="D18" s="21"/>
      <c r="E18" s="173"/>
      <c r="F18" s="40">
        <f>SUM(F19:F20)</f>
        <v>1500000</v>
      </c>
      <c r="G18" s="101"/>
    </row>
    <row r="19" spans="1:7" ht="31.5">
      <c r="A19" s="12">
        <v>1</v>
      </c>
      <c r="B19" s="15" t="s">
        <v>17</v>
      </c>
      <c r="C19" s="16" t="s">
        <v>33</v>
      </c>
      <c r="D19" s="11">
        <v>1</v>
      </c>
      <c r="E19" s="56">
        <v>500000</v>
      </c>
      <c r="F19" s="37">
        <f t="shared" si="0"/>
        <v>500000</v>
      </c>
      <c r="G19" s="101"/>
    </row>
    <row r="20" spans="1:7" ht="36" customHeight="1">
      <c r="A20" s="12">
        <v>2</v>
      </c>
      <c r="B20" s="15" t="s">
        <v>18</v>
      </c>
      <c r="C20" s="16" t="s">
        <v>20</v>
      </c>
      <c r="D20" s="11"/>
      <c r="E20" s="56"/>
      <c r="F20" s="37">
        <v>1000000</v>
      </c>
      <c r="G20" s="101"/>
    </row>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7" fitToHeight="0" orientation="portrait" verticalDpi="0" r:id="rId1"/>
  <headerFooter>
    <oddFooter>Page &amp;P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0.875" style="1" customWidth="1"/>
    <col min="3" max="3" width="8" style="28" customWidth="1"/>
    <col min="4" max="4" width="9.375" style="1" customWidth="1"/>
    <col min="5" max="5" width="13.75" style="171" customWidth="1"/>
    <col min="6" max="6" width="13.5" style="35" customWidth="1"/>
    <col min="7" max="7" width="14" style="2" customWidth="1"/>
    <col min="8" max="16384" width="8" style="1"/>
  </cols>
  <sheetData>
    <row r="1" spans="1:7" ht="18.75">
      <c r="A1" s="469" t="s">
        <v>131</v>
      </c>
      <c r="B1" s="469"/>
      <c r="C1" s="469"/>
      <c r="D1" s="469"/>
      <c r="E1" s="469"/>
      <c r="F1" s="469"/>
      <c r="G1" s="469"/>
    </row>
    <row r="2" spans="1:7" ht="34.5" customHeight="1">
      <c r="A2" s="470" t="s">
        <v>342</v>
      </c>
      <c r="B2" s="471"/>
      <c r="C2" s="471"/>
      <c r="D2" s="471"/>
      <c r="E2" s="471"/>
      <c r="F2" s="471"/>
      <c r="G2" s="471"/>
    </row>
    <row r="3" spans="1:7" ht="16.5">
      <c r="A3" s="170"/>
      <c r="B3" s="149" t="s">
        <v>113</v>
      </c>
      <c r="C3" s="459" t="s">
        <v>107</v>
      </c>
      <c r="D3" s="459"/>
      <c r="E3" s="459"/>
      <c r="F3" s="459"/>
      <c r="G3" s="459"/>
    </row>
    <row r="4" spans="1:7" ht="16.5">
      <c r="A4" s="170"/>
      <c r="B4" s="149" t="s">
        <v>114</v>
      </c>
      <c r="C4" s="456" t="s">
        <v>192</v>
      </c>
      <c r="D4" s="456"/>
      <c r="E4" s="456"/>
      <c r="F4" s="456"/>
      <c r="G4" s="456"/>
    </row>
    <row r="5" spans="1:7" ht="16.5">
      <c r="A5" s="170"/>
      <c r="B5" s="149" t="s">
        <v>115</v>
      </c>
      <c r="C5" s="456" t="s">
        <v>119</v>
      </c>
      <c r="D5" s="456"/>
      <c r="E5" s="456"/>
      <c r="F5" s="456"/>
      <c r="G5" s="456"/>
    </row>
    <row r="6" spans="1:7" ht="16.5">
      <c r="A6" s="170"/>
      <c r="B6" s="149" t="s">
        <v>116</v>
      </c>
      <c r="C6" s="456" t="s">
        <v>139</v>
      </c>
      <c r="D6" s="456"/>
      <c r="E6" s="456"/>
      <c r="F6" s="456"/>
      <c r="G6" s="456"/>
    </row>
    <row r="7" spans="1:7" ht="18.75">
      <c r="A7" s="3"/>
      <c r="B7" s="460"/>
      <c r="C7" s="461"/>
      <c r="D7" s="461"/>
      <c r="E7" s="461"/>
      <c r="F7" s="466" t="s">
        <v>70</v>
      </c>
      <c r="G7" s="466"/>
    </row>
    <row r="8" spans="1:7" ht="15.75">
      <c r="A8" s="463" t="s">
        <v>0</v>
      </c>
      <c r="B8" s="463" t="s">
        <v>12</v>
      </c>
      <c r="C8" s="463" t="s">
        <v>9</v>
      </c>
      <c r="D8" s="463" t="s">
        <v>7</v>
      </c>
      <c r="E8" s="464" t="s">
        <v>32</v>
      </c>
      <c r="F8" s="464"/>
      <c r="G8" s="463" t="s">
        <v>3</v>
      </c>
    </row>
    <row r="9" spans="1:7" ht="12.75">
      <c r="A9" s="463"/>
      <c r="B9" s="463"/>
      <c r="C9" s="463"/>
      <c r="D9" s="463"/>
      <c r="E9" s="511" t="s">
        <v>5</v>
      </c>
      <c r="F9" s="465" t="s">
        <v>4</v>
      </c>
      <c r="G9" s="463"/>
    </row>
    <row r="10" spans="1:7" ht="12.75">
      <c r="A10" s="463"/>
      <c r="B10" s="463"/>
      <c r="C10" s="463"/>
      <c r="D10" s="463"/>
      <c r="E10" s="511"/>
      <c r="F10" s="465"/>
      <c r="G10" s="463"/>
    </row>
    <row r="11" spans="1:7" ht="15.75">
      <c r="A11" s="150"/>
      <c r="B11" s="150" t="s">
        <v>6</v>
      </c>
      <c r="C11" s="151"/>
      <c r="D11" s="150"/>
      <c r="E11" s="404"/>
      <c r="F11" s="152">
        <f>F12+F14+F18</f>
        <v>14950000</v>
      </c>
      <c r="G11" s="150"/>
    </row>
    <row r="12" spans="1:7" ht="24" customHeight="1">
      <c r="A12" s="18" t="s">
        <v>1</v>
      </c>
      <c r="B12" s="19" t="s">
        <v>30</v>
      </c>
      <c r="C12" s="20"/>
      <c r="D12" s="21"/>
      <c r="E12" s="173"/>
      <c r="F12" s="40">
        <f>F13</f>
        <v>2400000</v>
      </c>
      <c r="G12" s="101"/>
    </row>
    <row r="13" spans="1:7" ht="27" customHeight="1">
      <c r="A13" s="12">
        <v>1</v>
      </c>
      <c r="B13" s="13" t="s">
        <v>58</v>
      </c>
      <c r="C13" s="10" t="s">
        <v>10</v>
      </c>
      <c r="D13" s="11">
        <v>2</v>
      </c>
      <c r="E13" s="56">
        <v>1200000</v>
      </c>
      <c r="F13" s="37">
        <f t="shared" ref="F13:F19" si="0">D13*E13</f>
        <v>2400000</v>
      </c>
      <c r="G13" s="101"/>
    </row>
    <row r="14" spans="1:7" ht="32.25" customHeight="1">
      <c r="A14" s="18" t="s">
        <v>2</v>
      </c>
      <c r="B14" s="19" t="s">
        <v>13</v>
      </c>
      <c r="C14" s="20"/>
      <c r="D14" s="21"/>
      <c r="E14" s="173"/>
      <c r="F14" s="40">
        <f>SUM(F15:F17)</f>
        <v>11050000</v>
      </c>
      <c r="G14" s="101"/>
    </row>
    <row r="15" spans="1:7" ht="31.5">
      <c r="A15" s="12">
        <v>1</v>
      </c>
      <c r="B15" s="13" t="s">
        <v>14</v>
      </c>
      <c r="C15" s="10" t="s">
        <v>11</v>
      </c>
      <c r="D15" s="11">
        <v>1</v>
      </c>
      <c r="E15" s="56">
        <v>5000000</v>
      </c>
      <c r="F15" s="37">
        <f t="shared" si="0"/>
        <v>5000000</v>
      </c>
      <c r="G15" s="101"/>
    </row>
    <row r="16" spans="1:7" ht="31.5">
      <c r="A16" s="12">
        <v>2</v>
      </c>
      <c r="B16" s="13" t="s">
        <v>19</v>
      </c>
      <c r="C16" s="10" t="s">
        <v>20</v>
      </c>
      <c r="D16" s="11">
        <v>70</v>
      </c>
      <c r="E16" s="56">
        <v>40000</v>
      </c>
      <c r="F16" s="37">
        <f t="shared" si="0"/>
        <v>2800000</v>
      </c>
      <c r="G16" s="101"/>
    </row>
    <row r="17" spans="1:7" ht="25.5" customHeight="1">
      <c r="A17" s="12">
        <v>3</v>
      </c>
      <c r="B17" s="13" t="s">
        <v>15</v>
      </c>
      <c r="C17" s="10" t="s">
        <v>34</v>
      </c>
      <c r="D17" s="11">
        <v>65</v>
      </c>
      <c r="E17" s="56">
        <v>50000</v>
      </c>
      <c r="F17" s="37">
        <f t="shared" si="0"/>
        <v>3250000</v>
      </c>
      <c r="G17" s="101"/>
    </row>
    <row r="18" spans="1:7" ht="35.25" customHeight="1">
      <c r="A18" s="18" t="s">
        <v>8</v>
      </c>
      <c r="B18" s="24" t="s">
        <v>16</v>
      </c>
      <c r="C18" s="20"/>
      <c r="D18" s="21"/>
      <c r="E18" s="173"/>
      <c r="F18" s="40">
        <f>SUM(F19:F20)</f>
        <v>1500000</v>
      </c>
      <c r="G18" s="101"/>
    </row>
    <row r="19" spans="1:7" ht="31.5">
      <c r="A19" s="12">
        <v>1</v>
      </c>
      <c r="B19" s="15" t="s">
        <v>17</v>
      </c>
      <c r="C19" s="16" t="s">
        <v>33</v>
      </c>
      <c r="D19" s="11">
        <v>1</v>
      </c>
      <c r="E19" s="56">
        <v>500000</v>
      </c>
      <c r="F19" s="37">
        <f t="shared" si="0"/>
        <v>500000</v>
      </c>
      <c r="G19" s="101"/>
    </row>
    <row r="20" spans="1:7" ht="35.25" customHeight="1">
      <c r="A20" s="12">
        <v>2</v>
      </c>
      <c r="B20" s="15" t="s">
        <v>18</v>
      </c>
      <c r="C20" s="16" t="s">
        <v>20</v>
      </c>
      <c r="D20" s="11"/>
      <c r="E20" s="56"/>
      <c r="F20" s="37">
        <v>1000000</v>
      </c>
      <c r="G20" s="101"/>
    </row>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1.75" style="1" customWidth="1"/>
    <col min="3" max="3" width="8" style="28" customWidth="1"/>
    <col min="4" max="4" width="9.375" style="1" customWidth="1"/>
    <col min="5" max="5" width="13.75" style="171" customWidth="1"/>
    <col min="6" max="6" width="13.5" style="35" customWidth="1"/>
    <col min="7" max="7" width="13.125" style="2" customWidth="1"/>
    <col min="8" max="16384" width="8" style="1"/>
  </cols>
  <sheetData>
    <row r="1" spans="1:7" ht="18.75">
      <c r="A1" s="469" t="s">
        <v>131</v>
      </c>
      <c r="B1" s="469"/>
      <c r="C1" s="469"/>
      <c r="D1" s="469"/>
      <c r="E1" s="469"/>
      <c r="F1" s="469"/>
      <c r="G1" s="469"/>
    </row>
    <row r="2" spans="1:7" ht="35.25" customHeight="1">
      <c r="A2" s="470" t="s">
        <v>342</v>
      </c>
      <c r="B2" s="471"/>
      <c r="C2" s="471"/>
      <c r="D2" s="471"/>
      <c r="E2" s="471"/>
      <c r="F2" s="471"/>
      <c r="G2" s="471"/>
    </row>
    <row r="3" spans="1:7" ht="45" customHeight="1">
      <c r="A3" s="170"/>
      <c r="B3" s="149" t="s">
        <v>113</v>
      </c>
      <c r="C3" s="459" t="s">
        <v>108</v>
      </c>
      <c r="D3" s="459"/>
      <c r="E3" s="459"/>
      <c r="F3" s="459"/>
      <c r="G3" s="459"/>
    </row>
    <row r="4" spans="1:7" ht="16.5">
      <c r="A4" s="170"/>
      <c r="B4" s="149" t="s">
        <v>114</v>
      </c>
      <c r="C4" s="456" t="s">
        <v>209</v>
      </c>
      <c r="D4" s="456"/>
      <c r="E4" s="456"/>
      <c r="F4" s="456"/>
      <c r="G4" s="456"/>
    </row>
    <row r="5" spans="1:7" ht="16.5">
      <c r="A5" s="170"/>
      <c r="B5" s="149" t="s">
        <v>115</v>
      </c>
      <c r="C5" s="456" t="s">
        <v>119</v>
      </c>
      <c r="D5" s="456"/>
      <c r="E5" s="456"/>
      <c r="F5" s="456"/>
      <c r="G5" s="456"/>
    </row>
    <row r="6" spans="1:7" ht="16.5">
      <c r="A6" s="170"/>
      <c r="B6" s="149" t="s">
        <v>116</v>
      </c>
      <c r="C6" s="456" t="s">
        <v>139</v>
      </c>
      <c r="D6" s="456"/>
      <c r="E6" s="456"/>
      <c r="F6" s="456"/>
      <c r="G6" s="456"/>
    </row>
    <row r="7" spans="1:7" ht="18.75">
      <c r="A7" s="3"/>
      <c r="B7" s="460"/>
      <c r="C7" s="461"/>
      <c r="D7" s="461"/>
      <c r="E7" s="461"/>
      <c r="F7" s="466" t="s">
        <v>70</v>
      </c>
      <c r="G7" s="466"/>
    </row>
    <row r="8" spans="1:7" ht="15.75">
      <c r="A8" s="463" t="s">
        <v>0</v>
      </c>
      <c r="B8" s="463" t="s">
        <v>12</v>
      </c>
      <c r="C8" s="463" t="s">
        <v>9</v>
      </c>
      <c r="D8" s="463" t="s">
        <v>7</v>
      </c>
      <c r="E8" s="464" t="s">
        <v>32</v>
      </c>
      <c r="F8" s="464"/>
      <c r="G8" s="463" t="s">
        <v>3</v>
      </c>
    </row>
    <row r="9" spans="1:7" ht="12.75">
      <c r="A9" s="463"/>
      <c r="B9" s="463"/>
      <c r="C9" s="463"/>
      <c r="D9" s="463"/>
      <c r="E9" s="511" t="s">
        <v>5</v>
      </c>
      <c r="F9" s="465" t="s">
        <v>4</v>
      </c>
      <c r="G9" s="463"/>
    </row>
    <row r="10" spans="1:7" ht="12.75">
      <c r="A10" s="463"/>
      <c r="B10" s="463"/>
      <c r="C10" s="463"/>
      <c r="D10" s="463"/>
      <c r="E10" s="511"/>
      <c r="F10" s="465"/>
      <c r="G10" s="463"/>
    </row>
    <row r="11" spans="1:7" ht="24.75" customHeight="1">
      <c r="A11" s="150"/>
      <c r="B11" s="150" t="s">
        <v>6</v>
      </c>
      <c r="C11" s="151"/>
      <c r="D11" s="150"/>
      <c r="E11" s="404"/>
      <c r="F11" s="152">
        <f>F12+F14+F18</f>
        <v>28990000</v>
      </c>
      <c r="G11" s="150"/>
    </row>
    <row r="12" spans="1:7" ht="19.5" customHeight="1">
      <c r="A12" s="18" t="s">
        <v>1</v>
      </c>
      <c r="B12" s="19" t="s">
        <v>30</v>
      </c>
      <c r="C12" s="20"/>
      <c r="D12" s="21"/>
      <c r="E12" s="173"/>
      <c r="F12" s="40">
        <f>F13</f>
        <v>2400000</v>
      </c>
      <c r="G12" s="101"/>
    </row>
    <row r="13" spans="1:7" ht="21" customHeight="1">
      <c r="A13" s="12">
        <v>1</v>
      </c>
      <c r="B13" s="13" t="s">
        <v>58</v>
      </c>
      <c r="C13" s="10" t="s">
        <v>10</v>
      </c>
      <c r="D13" s="11">
        <v>2</v>
      </c>
      <c r="E13" s="56">
        <v>1200000</v>
      </c>
      <c r="F13" s="37">
        <f t="shared" ref="F13:F19" si="0">D13*E13</f>
        <v>2400000</v>
      </c>
      <c r="G13" s="101"/>
    </row>
    <row r="14" spans="1:7" ht="33" customHeight="1">
      <c r="A14" s="18" t="s">
        <v>2</v>
      </c>
      <c r="B14" s="19" t="s">
        <v>13</v>
      </c>
      <c r="C14" s="20"/>
      <c r="D14" s="21"/>
      <c r="E14" s="173"/>
      <c r="F14" s="40">
        <f>SUM(F15:F17)</f>
        <v>25090000</v>
      </c>
      <c r="G14" s="101"/>
    </row>
    <row r="15" spans="1:7" ht="31.5">
      <c r="A15" s="12">
        <v>1</v>
      </c>
      <c r="B15" s="13" t="s">
        <v>14</v>
      </c>
      <c r="C15" s="10" t="s">
        <v>11</v>
      </c>
      <c r="D15" s="11">
        <v>1</v>
      </c>
      <c r="E15" s="56">
        <v>5000000</v>
      </c>
      <c r="F15" s="37">
        <f t="shared" si="0"/>
        <v>5000000</v>
      </c>
      <c r="G15" s="101"/>
    </row>
    <row r="16" spans="1:7" ht="31.5">
      <c r="A16" s="12">
        <v>2</v>
      </c>
      <c r="B16" s="13" t="s">
        <v>19</v>
      </c>
      <c r="C16" s="10" t="s">
        <v>20</v>
      </c>
      <c r="D16" s="11">
        <v>226</v>
      </c>
      <c r="E16" s="56">
        <v>40000</v>
      </c>
      <c r="F16" s="37">
        <f t="shared" si="0"/>
        <v>9040000</v>
      </c>
      <c r="G16" s="101"/>
    </row>
    <row r="17" spans="1:7" ht="27.75" customHeight="1">
      <c r="A17" s="12">
        <v>3</v>
      </c>
      <c r="B17" s="13" t="s">
        <v>15</v>
      </c>
      <c r="C17" s="10" t="s">
        <v>34</v>
      </c>
      <c r="D17" s="11">
        <v>221</v>
      </c>
      <c r="E17" s="56">
        <v>50000</v>
      </c>
      <c r="F17" s="37">
        <f t="shared" si="0"/>
        <v>11050000</v>
      </c>
      <c r="G17" s="101"/>
    </row>
    <row r="18" spans="1:7" ht="34.5" customHeight="1">
      <c r="A18" s="18" t="s">
        <v>8</v>
      </c>
      <c r="B18" s="24" t="s">
        <v>16</v>
      </c>
      <c r="C18" s="20"/>
      <c r="D18" s="21"/>
      <c r="E18" s="173"/>
      <c r="F18" s="40">
        <f>SUM(F19:F20)</f>
        <v>1500000</v>
      </c>
      <c r="G18" s="101"/>
    </row>
    <row r="19" spans="1:7" ht="31.5">
      <c r="A19" s="12">
        <v>1</v>
      </c>
      <c r="B19" s="15" t="s">
        <v>17</v>
      </c>
      <c r="C19" s="16" t="s">
        <v>33</v>
      </c>
      <c r="D19" s="11">
        <v>1</v>
      </c>
      <c r="E19" s="56">
        <v>500000</v>
      </c>
      <c r="F19" s="37">
        <f t="shared" si="0"/>
        <v>500000</v>
      </c>
      <c r="G19" s="101"/>
    </row>
    <row r="20" spans="1:7" ht="33.75" customHeight="1">
      <c r="A20" s="12">
        <v>2</v>
      </c>
      <c r="B20" s="15" t="s">
        <v>18</v>
      </c>
      <c r="C20" s="16" t="s">
        <v>20</v>
      </c>
      <c r="D20" s="11"/>
      <c r="E20" s="56"/>
      <c r="F20" s="37">
        <v>1000000</v>
      </c>
      <c r="G20" s="101"/>
    </row>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1" style="1" customWidth="1"/>
    <col min="3" max="3" width="8" style="28" customWidth="1"/>
    <col min="4" max="4" width="9.375" style="1" customWidth="1"/>
    <col min="5" max="5" width="13.75" style="171" customWidth="1"/>
    <col min="6" max="6" width="13.5" style="35" customWidth="1"/>
    <col min="7" max="7" width="13.25" style="2" customWidth="1"/>
    <col min="8" max="16384" width="8" style="1"/>
  </cols>
  <sheetData>
    <row r="1" spans="1:7" ht="18.75">
      <c r="A1" s="469" t="s">
        <v>131</v>
      </c>
      <c r="B1" s="469"/>
      <c r="C1" s="469"/>
      <c r="D1" s="469"/>
      <c r="E1" s="469"/>
      <c r="F1" s="469"/>
      <c r="G1" s="469"/>
    </row>
    <row r="2" spans="1:7" ht="36" customHeight="1">
      <c r="A2" s="470" t="s">
        <v>342</v>
      </c>
      <c r="B2" s="471"/>
      <c r="C2" s="471"/>
      <c r="D2" s="471"/>
      <c r="E2" s="471"/>
      <c r="F2" s="471"/>
      <c r="G2" s="471"/>
    </row>
    <row r="3" spans="1:7" ht="16.5">
      <c r="A3" s="170"/>
      <c r="B3" s="149" t="s">
        <v>113</v>
      </c>
      <c r="C3" s="459" t="s">
        <v>164</v>
      </c>
      <c r="D3" s="459"/>
      <c r="E3" s="459"/>
      <c r="F3" s="459"/>
      <c r="G3" s="459"/>
    </row>
    <row r="4" spans="1:7" ht="16.5">
      <c r="A4" s="170"/>
      <c r="B4" s="149" t="s">
        <v>114</v>
      </c>
      <c r="C4" s="456" t="s">
        <v>120</v>
      </c>
      <c r="D4" s="456"/>
      <c r="E4" s="456"/>
      <c r="F4" s="456"/>
      <c r="G4" s="456"/>
    </row>
    <row r="5" spans="1:7" ht="16.5">
      <c r="A5" s="170"/>
      <c r="B5" s="149" t="s">
        <v>115</v>
      </c>
      <c r="C5" s="456" t="s">
        <v>119</v>
      </c>
      <c r="D5" s="456"/>
      <c r="E5" s="456"/>
      <c r="F5" s="456"/>
      <c r="G5" s="456"/>
    </row>
    <row r="6" spans="1:7" ht="16.5">
      <c r="A6" s="170"/>
      <c r="B6" s="149" t="s">
        <v>116</v>
      </c>
      <c r="C6" s="456" t="s">
        <v>139</v>
      </c>
      <c r="D6" s="456"/>
      <c r="E6" s="456"/>
      <c r="F6" s="456"/>
      <c r="G6" s="456"/>
    </row>
    <row r="7" spans="1:7" ht="18.75">
      <c r="A7" s="3"/>
      <c r="B7" s="460"/>
      <c r="C7" s="461"/>
      <c r="D7" s="461"/>
      <c r="E7" s="461"/>
      <c r="F7" s="466" t="s">
        <v>70</v>
      </c>
      <c r="G7" s="466"/>
    </row>
    <row r="8" spans="1:7" ht="15.75">
      <c r="A8" s="463" t="s">
        <v>0</v>
      </c>
      <c r="B8" s="463" t="s">
        <v>12</v>
      </c>
      <c r="C8" s="463" t="s">
        <v>9</v>
      </c>
      <c r="D8" s="463" t="s">
        <v>7</v>
      </c>
      <c r="E8" s="464" t="s">
        <v>32</v>
      </c>
      <c r="F8" s="464"/>
      <c r="G8" s="463" t="s">
        <v>3</v>
      </c>
    </row>
    <row r="9" spans="1:7" ht="12.75">
      <c r="A9" s="463"/>
      <c r="B9" s="463"/>
      <c r="C9" s="463"/>
      <c r="D9" s="463"/>
      <c r="E9" s="511" t="s">
        <v>5</v>
      </c>
      <c r="F9" s="465" t="s">
        <v>4</v>
      </c>
      <c r="G9" s="463"/>
    </row>
    <row r="10" spans="1:7" ht="12.75">
      <c r="A10" s="463"/>
      <c r="B10" s="463"/>
      <c r="C10" s="463"/>
      <c r="D10" s="463"/>
      <c r="E10" s="511"/>
      <c r="F10" s="465"/>
      <c r="G10" s="463"/>
    </row>
    <row r="11" spans="1:7" ht="15.75">
      <c r="A11" s="150"/>
      <c r="B11" s="150" t="s">
        <v>6</v>
      </c>
      <c r="C11" s="151"/>
      <c r="D11" s="150"/>
      <c r="E11" s="404"/>
      <c r="F11" s="152">
        <f>F12+F14+F18</f>
        <v>22600000</v>
      </c>
      <c r="G11" s="150"/>
    </row>
    <row r="12" spans="1:7" ht="29.25" customHeight="1">
      <c r="A12" s="18" t="s">
        <v>1</v>
      </c>
      <c r="B12" s="19" t="s">
        <v>30</v>
      </c>
      <c r="C12" s="20"/>
      <c r="D12" s="21"/>
      <c r="E12" s="173"/>
      <c r="F12" s="40">
        <f>F13</f>
        <v>2400000</v>
      </c>
      <c r="G12" s="101"/>
    </row>
    <row r="13" spans="1:7" ht="26.25" customHeight="1">
      <c r="A13" s="12">
        <v>1</v>
      </c>
      <c r="B13" s="13" t="s">
        <v>58</v>
      </c>
      <c r="C13" s="10" t="s">
        <v>10</v>
      </c>
      <c r="D13" s="11">
        <v>2</v>
      </c>
      <c r="E13" s="56">
        <v>1200000</v>
      </c>
      <c r="F13" s="37">
        <f t="shared" ref="F13:F19" si="0">D13*E13</f>
        <v>2400000</v>
      </c>
      <c r="G13" s="101"/>
    </row>
    <row r="14" spans="1:7" ht="27.75" customHeight="1">
      <c r="A14" s="18" t="s">
        <v>2</v>
      </c>
      <c r="B14" s="19" t="s">
        <v>13</v>
      </c>
      <c r="C14" s="20"/>
      <c r="D14" s="21"/>
      <c r="E14" s="173"/>
      <c r="F14" s="40">
        <f>SUM(F15:F17)</f>
        <v>18700000</v>
      </c>
      <c r="G14" s="101"/>
    </row>
    <row r="15" spans="1:7" ht="31.5">
      <c r="A15" s="12">
        <v>1</v>
      </c>
      <c r="B15" s="13" t="s">
        <v>14</v>
      </c>
      <c r="C15" s="10" t="s">
        <v>11</v>
      </c>
      <c r="D15" s="11">
        <v>1</v>
      </c>
      <c r="E15" s="56">
        <v>5000000</v>
      </c>
      <c r="F15" s="37">
        <f t="shared" si="0"/>
        <v>5000000</v>
      </c>
      <c r="G15" s="101"/>
    </row>
    <row r="16" spans="1:7" ht="31.5">
      <c r="A16" s="12">
        <v>2</v>
      </c>
      <c r="B16" s="13" t="s">
        <v>19</v>
      </c>
      <c r="C16" s="10" t="s">
        <v>20</v>
      </c>
      <c r="D16" s="11">
        <v>155</v>
      </c>
      <c r="E16" s="56">
        <v>40000</v>
      </c>
      <c r="F16" s="37">
        <f t="shared" si="0"/>
        <v>6200000</v>
      </c>
      <c r="G16" s="101"/>
    </row>
    <row r="17" spans="1:7" ht="24.75" customHeight="1">
      <c r="A17" s="12">
        <v>3</v>
      </c>
      <c r="B17" s="13" t="s">
        <v>15</v>
      </c>
      <c r="C17" s="10" t="s">
        <v>34</v>
      </c>
      <c r="D17" s="11">
        <v>150</v>
      </c>
      <c r="E17" s="56">
        <v>50000</v>
      </c>
      <c r="F17" s="37">
        <f t="shared" si="0"/>
        <v>7500000</v>
      </c>
      <c r="G17" s="101"/>
    </row>
    <row r="18" spans="1:7" ht="30.75" customHeight="1">
      <c r="A18" s="18" t="s">
        <v>8</v>
      </c>
      <c r="B18" s="24" t="s">
        <v>16</v>
      </c>
      <c r="C18" s="20"/>
      <c r="D18" s="21"/>
      <c r="E18" s="173"/>
      <c r="F18" s="40">
        <f>SUM(F19:F20)</f>
        <v>1500000</v>
      </c>
      <c r="G18" s="101"/>
    </row>
    <row r="19" spans="1:7" ht="31.5">
      <c r="A19" s="12">
        <v>1</v>
      </c>
      <c r="B19" s="15" t="s">
        <v>17</v>
      </c>
      <c r="C19" s="16" t="s">
        <v>33</v>
      </c>
      <c r="D19" s="11">
        <v>1</v>
      </c>
      <c r="E19" s="56">
        <v>500000</v>
      </c>
      <c r="F19" s="37">
        <f t="shared" si="0"/>
        <v>500000</v>
      </c>
      <c r="G19" s="101"/>
    </row>
    <row r="20" spans="1:7" ht="31.5" customHeight="1">
      <c r="A20" s="12">
        <v>2</v>
      </c>
      <c r="B20" s="15" t="s">
        <v>18</v>
      </c>
      <c r="C20" s="16" t="s">
        <v>20</v>
      </c>
      <c r="D20" s="11"/>
      <c r="E20" s="56"/>
      <c r="F20" s="37">
        <v>1000000</v>
      </c>
      <c r="G20" s="101"/>
    </row>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2"/>
  <sheetViews>
    <sheetView zoomScaleNormal="100" workbookViewId="0">
      <selection activeCell="B17" sqref="B17"/>
    </sheetView>
  </sheetViews>
  <sheetFormatPr defaultColWidth="8" defaultRowHeight="15"/>
  <cols>
    <col min="1" max="1" width="5.25" style="1" customWidth="1"/>
    <col min="2" max="2" width="30.625" style="1" customWidth="1"/>
    <col min="3" max="3" width="8" style="28" customWidth="1"/>
    <col min="4" max="4" width="9.375" style="1" customWidth="1"/>
    <col min="5" max="5" width="13.75" style="171" customWidth="1"/>
    <col min="6" max="6" width="13.5" style="35" customWidth="1"/>
    <col min="7" max="7" width="13.375" style="2" customWidth="1"/>
    <col min="8" max="16384" width="8" style="1"/>
  </cols>
  <sheetData>
    <row r="1" spans="1:7" ht="18.75">
      <c r="A1" s="469" t="s">
        <v>131</v>
      </c>
      <c r="B1" s="469"/>
      <c r="C1" s="469"/>
      <c r="D1" s="469"/>
      <c r="E1" s="469"/>
      <c r="F1" s="469"/>
      <c r="G1" s="469"/>
    </row>
    <row r="2" spans="1:7" ht="35.25" customHeight="1">
      <c r="A2" s="470" t="s">
        <v>342</v>
      </c>
      <c r="B2" s="471"/>
      <c r="C2" s="471"/>
      <c r="D2" s="471"/>
      <c r="E2" s="471"/>
      <c r="F2" s="471"/>
      <c r="G2" s="471"/>
    </row>
    <row r="3" spans="1:7" ht="28.5" customHeight="1">
      <c r="A3" s="170"/>
      <c r="B3" s="149" t="s">
        <v>113</v>
      </c>
      <c r="C3" s="459" t="s">
        <v>109</v>
      </c>
      <c r="D3" s="459"/>
      <c r="E3" s="459"/>
      <c r="F3" s="459"/>
      <c r="G3" s="459"/>
    </row>
    <row r="4" spans="1:7" ht="16.5">
      <c r="A4" s="170"/>
      <c r="B4" s="149" t="s">
        <v>114</v>
      </c>
      <c r="C4" s="456" t="s">
        <v>122</v>
      </c>
      <c r="D4" s="456"/>
      <c r="E4" s="456"/>
      <c r="F4" s="456"/>
      <c r="G4" s="456"/>
    </row>
    <row r="5" spans="1:7" ht="16.5">
      <c r="A5" s="170"/>
      <c r="B5" s="149" t="s">
        <v>115</v>
      </c>
      <c r="C5" s="456" t="s">
        <v>119</v>
      </c>
      <c r="D5" s="456"/>
      <c r="E5" s="456"/>
      <c r="F5" s="456"/>
      <c r="G5" s="456"/>
    </row>
    <row r="6" spans="1:7" ht="16.5">
      <c r="A6" s="170"/>
      <c r="B6" s="149" t="s">
        <v>116</v>
      </c>
      <c r="C6" s="456" t="s">
        <v>139</v>
      </c>
      <c r="D6" s="456"/>
      <c r="E6" s="456"/>
      <c r="F6" s="456"/>
      <c r="G6" s="456"/>
    </row>
    <row r="7" spans="1:7" ht="18.75">
      <c r="A7" s="3"/>
      <c r="B7" s="460"/>
      <c r="C7" s="461"/>
      <c r="D7" s="461"/>
      <c r="E7" s="461"/>
      <c r="F7" s="466" t="s">
        <v>70</v>
      </c>
      <c r="G7" s="466"/>
    </row>
    <row r="8" spans="1:7" ht="15.75">
      <c r="A8" s="463" t="s">
        <v>0</v>
      </c>
      <c r="B8" s="463" t="s">
        <v>12</v>
      </c>
      <c r="C8" s="463" t="s">
        <v>9</v>
      </c>
      <c r="D8" s="463" t="s">
        <v>7</v>
      </c>
      <c r="E8" s="464" t="s">
        <v>32</v>
      </c>
      <c r="F8" s="464"/>
      <c r="G8" s="463" t="s">
        <v>3</v>
      </c>
    </row>
    <row r="9" spans="1:7" ht="12.75">
      <c r="A9" s="463"/>
      <c r="B9" s="463"/>
      <c r="C9" s="463"/>
      <c r="D9" s="463"/>
      <c r="E9" s="511" t="s">
        <v>5</v>
      </c>
      <c r="F9" s="465" t="s">
        <v>4</v>
      </c>
      <c r="G9" s="463"/>
    </row>
    <row r="10" spans="1:7" ht="12.75">
      <c r="A10" s="463"/>
      <c r="B10" s="463"/>
      <c r="C10" s="463"/>
      <c r="D10" s="463"/>
      <c r="E10" s="511"/>
      <c r="F10" s="465"/>
      <c r="G10" s="463"/>
    </row>
    <row r="11" spans="1:7" ht="20.25" customHeight="1">
      <c r="A11" s="150"/>
      <c r="B11" s="150" t="s">
        <v>6</v>
      </c>
      <c r="C11" s="151"/>
      <c r="D11" s="150"/>
      <c r="E11" s="404"/>
      <c r="F11" s="152">
        <f>F12+F14+F18</f>
        <v>22600000</v>
      </c>
      <c r="G11" s="150"/>
    </row>
    <row r="12" spans="1:7" ht="23.25" customHeight="1">
      <c r="A12" s="18" t="s">
        <v>1</v>
      </c>
      <c r="B12" s="19" t="s">
        <v>30</v>
      </c>
      <c r="C12" s="20"/>
      <c r="D12" s="21"/>
      <c r="E12" s="173"/>
      <c r="F12" s="40">
        <f>F13</f>
        <v>2400000</v>
      </c>
      <c r="G12" s="101"/>
    </row>
    <row r="13" spans="1:7" ht="26.25" customHeight="1">
      <c r="A13" s="12">
        <v>1</v>
      </c>
      <c r="B13" s="13" t="s">
        <v>58</v>
      </c>
      <c r="C13" s="10" t="s">
        <v>10</v>
      </c>
      <c r="D13" s="11">
        <v>2</v>
      </c>
      <c r="E13" s="56">
        <v>1200000</v>
      </c>
      <c r="F13" s="37">
        <f t="shared" ref="F13:F19" si="0">D13*E13</f>
        <v>2400000</v>
      </c>
      <c r="G13" s="101"/>
    </row>
    <row r="14" spans="1:7" ht="33.75" customHeight="1">
      <c r="A14" s="18" t="s">
        <v>2</v>
      </c>
      <c r="B14" s="19" t="s">
        <v>13</v>
      </c>
      <c r="C14" s="20"/>
      <c r="D14" s="21"/>
      <c r="E14" s="173"/>
      <c r="F14" s="40">
        <f>SUM(F15:F17)</f>
        <v>18700000</v>
      </c>
      <c r="G14" s="101"/>
    </row>
    <row r="15" spans="1:7" ht="31.5">
      <c r="A15" s="12">
        <v>1</v>
      </c>
      <c r="B15" s="13" t="s">
        <v>14</v>
      </c>
      <c r="C15" s="10" t="s">
        <v>11</v>
      </c>
      <c r="D15" s="11">
        <v>1</v>
      </c>
      <c r="E15" s="56">
        <v>5000000</v>
      </c>
      <c r="F15" s="37">
        <f t="shared" si="0"/>
        <v>5000000</v>
      </c>
      <c r="G15" s="101"/>
    </row>
    <row r="16" spans="1:7" ht="31.5">
      <c r="A16" s="12">
        <v>2</v>
      </c>
      <c r="B16" s="13" t="s">
        <v>19</v>
      </c>
      <c r="C16" s="10" t="s">
        <v>20</v>
      </c>
      <c r="D16" s="11">
        <v>155</v>
      </c>
      <c r="E16" s="56">
        <v>40000</v>
      </c>
      <c r="F16" s="37">
        <f t="shared" si="0"/>
        <v>6200000</v>
      </c>
      <c r="G16" s="101"/>
    </row>
    <row r="17" spans="1:7" ht="30.75" customHeight="1">
      <c r="A17" s="12">
        <v>3</v>
      </c>
      <c r="B17" s="13" t="s">
        <v>15</v>
      </c>
      <c r="C17" s="10" t="s">
        <v>34</v>
      </c>
      <c r="D17" s="11">
        <v>150</v>
      </c>
      <c r="E17" s="56">
        <v>50000</v>
      </c>
      <c r="F17" s="37">
        <f t="shared" si="0"/>
        <v>7500000</v>
      </c>
      <c r="G17" s="101"/>
    </row>
    <row r="18" spans="1:7" ht="33" customHeight="1">
      <c r="A18" s="18" t="s">
        <v>8</v>
      </c>
      <c r="B18" s="24" t="s">
        <v>16</v>
      </c>
      <c r="C18" s="20"/>
      <c r="D18" s="21"/>
      <c r="E18" s="173"/>
      <c r="F18" s="40">
        <f>SUM(F19:F20)</f>
        <v>1500000</v>
      </c>
      <c r="G18" s="101"/>
    </row>
    <row r="19" spans="1:7" ht="31.5">
      <c r="A19" s="12">
        <v>1</v>
      </c>
      <c r="B19" s="15" t="s">
        <v>17</v>
      </c>
      <c r="C19" s="16" t="s">
        <v>33</v>
      </c>
      <c r="D19" s="11">
        <v>1</v>
      </c>
      <c r="E19" s="56">
        <v>500000</v>
      </c>
      <c r="F19" s="37">
        <f t="shared" si="0"/>
        <v>500000</v>
      </c>
      <c r="G19" s="101"/>
    </row>
    <row r="20" spans="1:7" ht="30" customHeight="1">
      <c r="A20" s="12">
        <v>2</v>
      </c>
      <c r="B20" s="15" t="s">
        <v>18</v>
      </c>
      <c r="C20" s="16" t="s">
        <v>20</v>
      </c>
      <c r="D20" s="11"/>
      <c r="E20" s="56"/>
      <c r="F20" s="37">
        <v>1000000</v>
      </c>
      <c r="G20" s="101"/>
    </row>
    <row r="22" spans="1:7" ht="15.75">
      <c r="B22" s="27"/>
      <c r="C22" s="29"/>
      <c r="D22" s="26"/>
      <c r="E22" s="172"/>
      <c r="F22" s="36"/>
      <c r="G22" s="26"/>
    </row>
  </sheetData>
  <mergeCells count="16">
    <mergeCell ref="G8:G10"/>
    <mergeCell ref="E9:E10"/>
    <mergeCell ref="F9:F10"/>
    <mergeCell ref="A1:G1"/>
    <mergeCell ref="A2:G2"/>
    <mergeCell ref="B7:E7"/>
    <mergeCell ref="F7:G7"/>
    <mergeCell ref="C3:G3"/>
    <mergeCell ref="C4:G4"/>
    <mergeCell ref="C5:G5"/>
    <mergeCell ref="C6:G6"/>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4" fitToHeight="0" orientation="portrait" verticalDpi="0" r:id="rId1"/>
  <headerFooter>
    <oddFooter>Page &amp;P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opLeftCell="A10" zoomScaleNormal="100" workbookViewId="0">
      <selection activeCell="B17" sqref="B17"/>
    </sheetView>
  </sheetViews>
  <sheetFormatPr defaultColWidth="8" defaultRowHeight="15"/>
  <cols>
    <col min="1" max="1" width="5.25" style="1" customWidth="1"/>
    <col min="2" max="2" width="32.125" style="1" customWidth="1"/>
    <col min="3" max="3" width="8" style="28" customWidth="1"/>
    <col min="4" max="4" width="9.375" style="1" customWidth="1"/>
    <col min="5" max="5" width="13.75" style="1" customWidth="1"/>
    <col min="6" max="6" width="14.875" style="1" customWidth="1"/>
    <col min="7" max="7" width="15.5" style="2" customWidth="1"/>
    <col min="8" max="16384" width="8" style="1"/>
  </cols>
  <sheetData>
    <row r="1" spans="1:7" ht="18.75" customHeight="1">
      <c r="A1" s="469" t="s">
        <v>131</v>
      </c>
      <c r="B1" s="469"/>
      <c r="C1" s="469"/>
      <c r="D1" s="469"/>
      <c r="E1" s="469"/>
      <c r="F1" s="469"/>
      <c r="G1" s="469"/>
    </row>
    <row r="2" spans="1:7" ht="32.25" customHeight="1">
      <c r="A2" s="470" t="s">
        <v>343</v>
      </c>
      <c r="B2" s="471"/>
      <c r="C2" s="471"/>
      <c r="D2" s="471"/>
      <c r="E2" s="471"/>
      <c r="F2" s="471"/>
      <c r="G2" s="471"/>
    </row>
    <row r="3" spans="1:7" ht="19.5" customHeight="1">
      <c r="A3" s="170"/>
      <c r="B3" s="149" t="s">
        <v>113</v>
      </c>
      <c r="C3" s="459" t="s">
        <v>110</v>
      </c>
      <c r="D3" s="459"/>
      <c r="E3" s="459"/>
      <c r="F3" s="459"/>
      <c r="G3" s="459"/>
    </row>
    <row r="4" spans="1:7" ht="20.25" customHeight="1">
      <c r="A4" s="170"/>
      <c r="B4" s="149" t="s">
        <v>114</v>
      </c>
      <c r="C4" s="456" t="s">
        <v>211</v>
      </c>
      <c r="D4" s="456"/>
      <c r="E4" s="456"/>
      <c r="F4" s="456"/>
      <c r="G4" s="456"/>
    </row>
    <row r="5" spans="1:7" ht="20.25" customHeight="1">
      <c r="A5" s="170"/>
      <c r="B5" s="149" t="s">
        <v>115</v>
      </c>
      <c r="C5" s="456" t="s">
        <v>119</v>
      </c>
      <c r="D5" s="456"/>
      <c r="E5" s="456"/>
      <c r="F5" s="456"/>
      <c r="G5" s="456"/>
    </row>
    <row r="6" spans="1:7" ht="20.25" customHeight="1">
      <c r="A6" s="170"/>
      <c r="B6" s="149" t="s">
        <v>116</v>
      </c>
      <c r="C6" s="456" t="s">
        <v>111</v>
      </c>
      <c r="D6" s="456"/>
      <c r="E6" s="456"/>
      <c r="F6" s="456"/>
      <c r="G6" s="456"/>
    </row>
    <row r="7" spans="1:7" ht="18.75">
      <c r="A7" s="3"/>
      <c r="B7" s="460"/>
      <c r="C7" s="461"/>
      <c r="D7" s="461"/>
      <c r="E7" s="461"/>
      <c r="F7" s="466" t="s">
        <v>70</v>
      </c>
      <c r="G7" s="466"/>
    </row>
    <row r="8" spans="1:7" ht="21" customHeight="1">
      <c r="A8" s="463" t="s">
        <v>0</v>
      </c>
      <c r="B8" s="463" t="s">
        <v>12</v>
      </c>
      <c r="C8" s="463" t="s">
        <v>9</v>
      </c>
      <c r="D8" s="463" t="s">
        <v>7</v>
      </c>
      <c r="E8" s="464" t="s">
        <v>32</v>
      </c>
      <c r="F8" s="464"/>
      <c r="G8" s="463" t="s">
        <v>3</v>
      </c>
    </row>
    <row r="9" spans="1:7" ht="12.75">
      <c r="A9" s="463"/>
      <c r="B9" s="463"/>
      <c r="C9" s="463"/>
      <c r="D9" s="463"/>
      <c r="E9" s="464" t="s">
        <v>5</v>
      </c>
      <c r="F9" s="463" t="s">
        <v>4</v>
      </c>
      <c r="G9" s="463"/>
    </row>
    <row r="10" spans="1:7" ht="12.75">
      <c r="A10" s="463"/>
      <c r="B10" s="463"/>
      <c r="C10" s="463"/>
      <c r="D10" s="463"/>
      <c r="E10" s="464"/>
      <c r="F10" s="463"/>
      <c r="G10" s="463"/>
    </row>
    <row r="11" spans="1:7" ht="27.75" customHeight="1">
      <c r="A11" s="150"/>
      <c r="B11" s="150" t="s">
        <v>6</v>
      </c>
      <c r="C11" s="151"/>
      <c r="D11" s="150"/>
      <c r="E11" s="150"/>
      <c r="F11" s="152">
        <f>SUM(F12,F17,F21,F25)</f>
        <v>176248000</v>
      </c>
      <c r="G11" s="150"/>
    </row>
    <row r="12" spans="1:7" ht="27.75" customHeight="1">
      <c r="A12" s="18" t="s">
        <v>1</v>
      </c>
      <c r="B12" s="19" t="s">
        <v>30</v>
      </c>
      <c r="C12" s="20"/>
      <c r="D12" s="21"/>
      <c r="E12" s="21"/>
      <c r="F12" s="40">
        <f>SUM(F13:F16)</f>
        <v>6400000</v>
      </c>
      <c r="G12" s="101"/>
    </row>
    <row r="13" spans="1:7" ht="27.75" customHeight="1">
      <c r="A13" s="12">
        <v>1</v>
      </c>
      <c r="B13" s="13" t="s">
        <v>58</v>
      </c>
      <c r="C13" s="10" t="s">
        <v>10</v>
      </c>
      <c r="D13" s="11">
        <v>4</v>
      </c>
      <c r="E13" s="37">
        <v>1200000</v>
      </c>
      <c r="F13" s="37">
        <v>4800000</v>
      </c>
      <c r="G13" s="101"/>
    </row>
    <row r="14" spans="1:7" ht="49.5" customHeight="1">
      <c r="A14" s="12">
        <v>2</v>
      </c>
      <c r="B14" s="13" t="s">
        <v>25</v>
      </c>
      <c r="C14" s="10" t="s">
        <v>11</v>
      </c>
      <c r="D14" s="14">
        <v>2</v>
      </c>
      <c r="E14" s="139">
        <v>300000</v>
      </c>
      <c r="F14" s="37">
        <v>600000</v>
      </c>
      <c r="G14" s="101"/>
    </row>
    <row r="15" spans="1:7" ht="35.25" customHeight="1">
      <c r="A15" s="12">
        <v>3</v>
      </c>
      <c r="B15" s="13" t="s">
        <v>26</v>
      </c>
      <c r="C15" s="10" t="s">
        <v>11</v>
      </c>
      <c r="D15" s="14">
        <v>2</v>
      </c>
      <c r="E15" s="139">
        <v>300000</v>
      </c>
      <c r="F15" s="37">
        <v>600000</v>
      </c>
      <c r="G15" s="101"/>
    </row>
    <row r="16" spans="1:7" ht="27.75" customHeight="1">
      <c r="A16" s="12">
        <v>4</v>
      </c>
      <c r="B16" s="13" t="s">
        <v>82</v>
      </c>
      <c r="C16" s="10" t="s">
        <v>11</v>
      </c>
      <c r="D16" s="14">
        <v>2</v>
      </c>
      <c r="E16" s="139">
        <v>200000</v>
      </c>
      <c r="F16" s="37">
        <v>400000</v>
      </c>
      <c r="G16" s="101"/>
    </row>
    <row r="17" spans="1:7" s="7" customFormat="1" ht="39" customHeight="1">
      <c r="A17" s="18" t="s">
        <v>2</v>
      </c>
      <c r="B17" s="19" t="s">
        <v>31</v>
      </c>
      <c r="C17" s="22"/>
      <c r="D17" s="23"/>
      <c r="E17" s="23"/>
      <c r="F17" s="40">
        <f>SUM(F18:F20)</f>
        <v>98300000</v>
      </c>
      <c r="G17" s="101"/>
    </row>
    <row r="18" spans="1:7" ht="43.5" customHeight="1">
      <c r="A18" s="12">
        <v>1</v>
      </c>
      <c r="B18" s="13" t="s">
        <v>27</v>
      </c>
      <c r="C18" s="10" t="s">
        <v>20</v>
      </c>
      <c r="D18" s="14">
        <v>300</v>
      </c>
      <c r="E18" s="139">
        <v>50000</v>
      </c>
      <c r="F18" s="37">
        <v>15000000</v>
      </c>
      <c r="G18" s="101"/>
    </row>
    <row r="19" spans="1:7" ht="52.5" customHeight="1">
      <c r="A19" s="12">
        <v>2</v>
      </c>
      <c r="B19" s="13" t="s">
        <v>28</v>
      </c>
      <c r="C19" s="10" t="s">
        <v>11</v>
      </c>
      <c r="D19" s="14">
        <v>300</v>
      </c>
      <c r="E19" s="139">
        <v>100000</v>
      </c>
      <c r="F19" s="37">
        <v>30000000</v>
      </c>
      <c r="G19" s="101"/>
    </row>
    <row r="20" spans="1:7" ht="27.75" customHeight="1">
      <c r="A20" s="12">
        <v>3</v>
      </c>
      <c r="B20" s="13" t="s">
        <v>81</v>
      </c>
      <c r="C20" s="10" t="s">
        <v>80</v>
      </c>
      <c r="D20" s="14">
        <v>410</v>
      </c>
      <c r="E20" s="139">
        <v>130000</v>
      </c>
      <c r="F20" s="37">
        <v>53300000</v>
      </c>
      <c r="G20" s="101"/>
    </row>
    <row r="21" spans="1:7" ht="27.75" customHeight="1">
      <c r="A21" s="18" t="s">
        <v>8</v>
      </c>
      <c r="B21" s="19" t="s">
        <v>13</v>
      </c>
      <c r="C21" s="20"/>
      <c r="D21" s="21"/>
      <c r="E21" s="21"/>
      <c r="F21" s="40">
        <f>SUM(F22:F24)</f>
        <v>62888000</v>
      </c>
      <c r="G21" s="101"/>
    </row>
    <row r="22" spans="1:7" ht="37.5" customHeight="1">
      <c r="A22" s="12">
        <v>1</v>
      </c>
      <c r="B22" s="13" t="s">
        <v>14</v>
      </c>
      <c r="C22" s="10" t="s">
        <v>11</v>
      </c>
      <c r="D22" s="11">
        <v>2</v>
      </c>
      <c r="E22" s="37">
        <v>2000000</v>
      </c>
      <c r="F22" s="37">
        <v>4000000</v>
      </c>
      <c r="G22" s="101"/>
    </row>
    <row r="23" spans="1:7" ht="37.5" customHeight="1">
      <c r="A23" s="12">
        <v>2</v>
      </c>
      <c r="B23" s="13" t="s">
        <v>19</v>
      </c>
      <c r="C23" s="10" t="s">
        <v>20</v>
      </c>
      <c r="D23" s="11">
        <v>433</v>
      </c>
      <c r="E23" s="37">
        <v>80000</v>
      </c>
      <c r="F23" s="37">
        <v>34640000</v>
      </c>
      <c r="G23" s="101"/>
    </row>
    <row r="24" spans="1:7" ht="27.75" customHeight="1">
      <c r="A24" s="12">
        <v>3</v>
      </c>
      <c r="B24" s="13" t="s">
        <v>15</v>
      </c>
      <c r="C24" s="10" t="s">
        <v>34</v>
      </c>
      <c r="D24" s="11">
        <v>433</v>
      </c>
      <c r="E24" s="37">
        <v>56000</v>
      </c>
      <c r="F24" s="37">
        <v>24248000</v>
      </c>
      <c r="G24" s="101"/>
    </row>
    <row r="25" spans="1:7" ht="27.75" customHeight="1">
      <c r="A25" s="18" t="s">
        <v>29</v>
      </c>
      <c r="B25" s="24" t="s">
        <v>16</v>
      </c>
      <c r="C25" s="20"/>
      <c r="D25" s="21"/>
      <c r="E25" s="21"/>
      <c r="F25" s="40">
        <f>SUM(F26:F26)</f>
        <v>8660000</v>
      </c>
      <c r="G25" s="101"/>
    </row>
    <row r="26" spans="1:7" ht="39.75" customHeight="1">
      <c r="A26" s="12">
        <v>1</v>
      </c>
      <c r="B26" s="15" t="s">
        <v>17</v>
      </c>
      <c r="C26" s="16" t="s">
        <v>20</v>
      </c>
      <c r="D26" s="11">
        <v>433</v>
      </c>
      <c r="E26" s="37">
        <v>20000</v>
      </c>
      <c r="F26" s="37">
        <v>8660000</v>
      </c>
      <c r="G26" s="101"/>
    </row>
  </sheetData>
  <mergeCells count="16">
    <mergeCell ref="A1:G1"/>
    <mergeCell ref="F9:F10"/>
    <mergeCell ref="B7:E7"/>
    <mergeCell ref="B8:B10"/>
    <mergeCell ref="A2:G2"/>
    <mergeCell ref="F7:G7"/>
    <mergeCell ref="D8:D10"/>
    <mergeCell ref="A8:A10"/>
    <mergeCell ref="G8:G10"/>
    <mergeCell ref="C8:C10"/>
    <mergeCell ref="E8:F8"/>
    <mergeCell ref="E9:E10"/>
    <mergeCell ref="C3:G3"/>
    <mergeCell ref="C4:G4"/>
    <mergeCell ref="C5:G5"/>
    <mergeCell ref="C6:G6"/>
  </mergeCells>
  <printOptions horizontalCentered="1"/>
  <pageMargins left="0.51181102362204722" right="0.31496062992125984" top="0.35433070866141736" bottom="0.35433070866141736" header="0.31496062992125984" footer="0.31496062992125984"/>
  <pageSetup paperSize="9" scale="90" fitToHeight="0"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topLeftCell="A13" zoomScaleNormal="100" workbookViewId="0">
      <selection activeCell="B17" sqref="B17"/>
    </sheetView>
  </sheetViews>
  <sheetFormatPr defaultColWidth="8" defaultRowHeight="15"/>
  <cols>
    <col min="1" max="1" width="5.25" style="1" customWidth="1"/>
    <col min="2" max="2" width="28.5" style="1" customWidth="1"/>
    <col min="3" max="3" width="8" style="28" customWidth="1"/>
    <col min="4" max="4" width="9.375" style="1" customWidth="1"/>
    <col min="5" max="5" width="13.75" style="1" customWidth="1"/>
    <col min="6" max="6" width="13.5" style="1" customWidth="1"/>
    <col min="7" max="7" width="14.375" style="2" customWidth="1"/>
    <col min="8" max="8" width="10.25" style="1" bestFit="1" customWidth="1"/>
    <col min="9" max="16384" width="8" style="1"/>
  </cols>
  <sheetData>
    <row r="1" spans="1:8" ht="18.75" customHeight="1">
      <c r="A1" s="469" t="s">
        <v>131</v>
      </c>
      <c r="B1" s="469"/>
      <c r="C1" s="469"/>
      <c r="D1" s="469"/>
      <c r="E1" s="469"/>
      <c r="F1" s="469"/>
      <c r="G1" s="469"/>
    </row>
    <row r="2" spans="1:8" ht="32.25" customHeight="1">
      <c r="A2" s="470" t="s">
        <v>343</v>
      </c>
      <c r="B2" s="471"/>
      <c r="C2" s="471"/>
      <c r="D2" s="471"/>
      <c r="E2" s="471"/>
      <c r="F2" s="471"/>
      <c r="G2" s="471"/>
    </row>
    <row r="3" spans="1:8" ht="19.5" customHeight="1">
      <c r="A3" s="170"/>
      <c r="B3" s="149" t="s">
        <v>113</v>
      </c>
      <c r="C3" s="459" t="s">
        <v>188</v>
      </c>
      <c r="D3" s="459"/>
      <c r="E3" s="459"/>
      <c r="F3" s="459"/>
      <c r="G3" s="459"/>
    </row>
    <row r="4" spans="1:8" ht="20.25" customHeight="1">
      <c r="A4" s="170"/>
      <c r="B4" s="149" t="s">
        <v>114</v>
      </c>
      <c r="C4" s="456" t="s">
        <v>197</v>
      </c>
      <c r="D4" s="456"/>
      <c r="E4" s="456"/>
      <c r="F4" s="456"/>
      <c r="G4" s="456"/>
    </row>
    <row r="5" spans="1:8" ht="20.25" customHeight="1">
      <c r="A5" s="170"/>
      <c r="B5" s="149" t="s">
        <v>115</v>
      </c>
      <c r="C5" s="456" t="s">
        <v>119</v>
      </c>
      <c r="D5" s="456"/>
      <c r="E5" s="456"/>
      <c r="F5" s="456"/>
      <c r="G5" s="456"/>
    </row>
    <row r="6" spans="1:8" ht="20.25" customHeight="1">
      <c r="A6" s="170"/>
      <c r="B6" s="149" t="s">
        <v>116</v>
      </c>
      <c r="C6" s="456" t="s">
        <v>139</v>
      </c>
      <c r="D6" s="456"/>
      <c r="E6" s="456"/>
      <c r="F6" s="456"/>
      <c r="G6" s="456"/>
    </row>
    <row r="7" spans="1:8" ht="18.75">
      <c r="A7" s="3"/>
      <c r="B7" s="460"/>
      <c r="C7" s="461"/>
      <c r="D7" s="461"/>
      <c r="E7" s="461"/>
      <c r="F7" s="466" t="s">
        <v>70</v>
      </c>
      <c r="G7" s="466"/>
    </row>
    <row r="8" spans="1:8" ht="30.75" customHeight="1">
      <c r="A8" s="463" t="s">
        <v>0</v>
      </c>
      <c r="B8" s="463" t="s">
        <v>12</v>
      </c>
      <c r="C8" s="463" t="s">
        <v>9</v>
      </c>
      <c r="D8" s="463" t="s">
        <v>7</v>
      </c>
      <c r="E8" s="464" t="s">
        <v>32</v>
      </c>
      <c r="F8" s="464"/>
      <c r="G8" s="463" t="s">
        <v>3</v>
      </c>
    </row>
    <row r="9" spans="1:8" ht="12.75" customHeight="1">
      <c r="A9" s="463"/>
      <c r="B9" s="463"/>
      <c r="C9" s="463"/>
      <c r="D9" s="463"/>
      <c r="E9" s="464" t="s">
        <v>5</v>
      </c>
      <c r="F9" s="463" t="s">
        <v>4</v>
      </c>
      <c r="G9" s="463"/>
    </row>
    <row r="10" spans="1:8" ht="17.25" customHeight="1">
      <c r="A10" s="463"/>
      <c r="B10" s="463"/>
      <c r="C10" s="463"/>
      <c r="D10" s="463"/>
      <c r="E10" s="464"/>
      <c r="F10" s="463"/>
      <c r="G10" s="463"/>
    </row>
    <row r="11" spans="1:8" ht="25.5" customHeight="1">
      <c r="A11" s="150"/>
      <c r="B11" s="150" t="s">
        <v>6</v>
      </c>
      <c r="C11" s="151"/>
      <c r="D11" s="150"/>
      <c r="E11" s="150"/>
      <c r="F11" s="152">
        <f>F12+F16+F19+F23</f>
        <v>11050000</v>
      </c>
      <c r="G11" s="150"/>
    </row>
    <row r="12" spans="1:8" ht="24" customHeight="1">
      <c r="A12" s="18" t="s">
        <v>1</v>
      </c>
      <c r="B12" s="19" t="s">
        <v>30</v>
      </c>
      <c r="C12" s="20"/>
      <c r="D12" s="21"/>
      <c r="E12" s="21"/>
      <c r="F12" s="40">
        <f>F13+F14+F15</f>
        <v>2400000</v>
      </c>
      <c r="G12" s="101"/>
    </row>
    <row r="13" spans="1:8" ht="24" customHeight="1">
      <c r="A13" s="12">
        <v>1</v>
      </c>
      <c r="B13" s="13" t="s">
        <v>58</v>
      </c>
      <c r="C13" s="10" t="s">
        <v>10</v>
      </c>
      <c r="D13" s="11">
        <v>2</v>
      </c>
      <c r="E13" s="130">
        <v>1000000</v>
      </c>
      <c r="F13" s="130">
        <f>D13*E13</f>
        <v>2000000</v>
      </c>
      <c r="G13" s="101"/>
    </row>
    <row r="14" spans="1:8" ht="70.5" customHeight="1">
      <c r="A14" s="12">
        <v>2</v>
      </c>
      <c r="B14" s="13" t="s">
        <v>85</v>
      </c>
      <c r="C14" s="10" t="s">
        <v>84</v>
      </c>
      <c r="D14" s="14">
        <v>1</v>
      </c>
      <c r="E14" s="131">
        <f>25*2*2000</f>
        <v>100000</v>
      </c>
      <c r="F14" s="130">
        <f>D14*E14</f>
        <v>100000</v>
      </c>
      <c r="G14" s="101"/>
    </row>
    <row r="15" spans="1:8" ht="40.5" customHeight="1">
      <c r="A15" s="12">
        <v>3</v>
      </c>
      <c r="B15" s="13" t="s">
        <v>26</v>
      </c>
      <c r="C15" s="10" t="s">
        <v>11</v>
      </c>
      <c r="D15" s="14">
        <v>1</v>
      </c>
      <c r="E15" s="131">
        <v>300000</v>
      </c>
      <c r="F15" s="130">
        <f>D15*E15</f>
        <v>300000</v>
      </c>
      <c r="G15" s="101"/>
    </row>
    <row r="16" spans="1:8" s="7" customFormat="1" ht="51.75" customHeight="1">
      <c r="A16" s="18" t="s">
        <v>2</v>
      </c>
      <c r="B16" s="19" t="s">
        <v>31</v>
      </c>
      <c r="C16" s="22"/>
      <c r="D16" s="23"/>
      <c r="E16" s="144"/>
      <c r="F16" s="141">
        <f>F17+F18</f>
        <v>1080000</v>
      </c>
      <c r="G16" s="101"/>
      <c r="H16" s="143"/>
    </row>
    <row r="17" spans="1:7" ht="51.75" customHeight="1">
      <c r="A17" s="12">
        <v>1</v>
      </c>
      <c r="B17" s="13" t="s">
        <v>27</v>
      </c>
      <c r="C17" s="10" t="s">
        <v>20</v>
      </c>
      <c r="D17" s="14">
        <v>6</v>
      </c>
      <c r="E17" s="131">
        <v>80000</v>
      </c>
      <c r="F17" s="130">
        <f>D17*E17</f>
        <v>480000</v>
      </c>
      <c r="G17" s="101"/>
    </row>
    <row r="18" spans="1:7" ht="58.5" customHeight="1">
      <c r="A18" s="12">
        <v>2</v>
      </c>
      <c r="B18" s="13" t="s">
        <v>28</v>
      </c>
      <c r="C18" s="10" t="s">
        <v>11</v>
      </c>
      <c r="D18" s="14">
        <v>6</v>
      </c>
      <c r="E18" s="131">
        <v>100000</v>
      </c>
      <c r="F18" s="130">
        <f>D18*E18</f>
        <v>600000</v>
      </c>
      <c r="G18" s="101"/>
    </row>
    <row r="19" spans="1:7" ht="38.25" customHeight="1">
      <c r="A19" s="18" t="s">
        <v>8</v>
      </c>
      <c r="B19" s="19" t="s">
        <v>13</v>
      </c>
      <c r="C19" s="20"/>
      <c r="D19" s="21"/>
      <c r="E19" s="142"/>
      <c r="F19" s="141">
        <f>F20+F21+F22</f>
        <v>7070000</v>
      </c>
      <c r="G19" s="101"/>
    </row>
    <row r="20" spans="1:7" ht="36" customHeight="1">
      <c r="A20" s="12">
        <v>1</v>
      </c>
      <c r="B20" s="13" t="s">
        <v>14</v>
      </c>
      <c r="C20" s="10" t="s">
        <v>11</v>
      </c>
      <c r="D20" s="11">
        <v>1</v>
      </c>
      <c r="E20" s="130">
        <f>500000+1000000</f>
        <v>1500000</v>
      </c>
      <c r="F20" s="130">
        <f>D20*E20</f>
        <v>1500000</v>
      </c>
      <c r="G20" s="101"/>
    </row>
    <row r="21" spans="1:7" ht="48" customHeight="1">
      <c r="A21" s="12">
        <v>2</v>
      </c>
      <c r="B21" s="13" t="s">
        <v>83</v>
      </c>
      <c r="C21" s="10" t="s">
        <v>20</v>
      </c>
      <c r="D21" s="11">
        <f>(50+1+3)*2</f>
        <v>108</v>
      </c>
      <c r="E21" s="130">
        <v>40000</v>
      </c>
      <c r="F21" s="130">
        <f>D21*E21</f>
        <v>4320000</v>
      </c>
      <c r="G21" s="101"/>
    </row>
    <row r="22" spans="1:7" ht="24" customHeight="1">
      <c r="A22" s="12">
        <v>3</v>
      </c>
      <c r="B22" s="13" t="s">
        <v>15</v>
      </c>
      <c r="C22" s="10" t="s">
        <v>34</v>
      </c>
      <c r="D22" s="11">
        <v>50</v>
      </c>
      <c r="E22" s="130">
        <v>25000</v>
      </c>
      <c r="F22" s="130">
        <f>D22*E22</f>
        <v>1250000</v>
      </c>
      <c r="G22" s="101"/>
    </row>
    <row r="23" spans="1:7" ht="31.5" customHeight="1">
      <c r="A23" s="18" t="s">
        <v>29</v>
      </c>
      <c r="B23" s="24" t="s">
        <v>16</v>
      </c>
      <c r="C23" s="20"/>
      <c r="D23" s="21"/>
      <c r="E23" s="142"/>
      <c r="F23" s="141">
        <f>F24</f>
        <v>500000</v>
      </c>
      <c r="G23" s="101"/>
    </row>
    <row r="24" spans="1:7" ht="30" customHeight="1">
      <c r="A24" s="12">
        <v>1</v>
      </c>
      <c r="B24" s="15" t="s">
        <v>17</v>
      </c>
      <c r="C24" s="16" t="s">
        <v>33</v>
      </c>
      <c r="D24" s="11">
        <v>1</v>
      </c>
      <c r="E24" s="130">
        <v>500000</v>
      </c>
      <c r="F24" s="130">
        <f>D24*E24</f>
        <v>500000</v>
      </c>
      <c r="G24" s="101"/>
    </row>
    <row r="25" spans="1:7" ht="15.75">
      <c r="B25" s="27"/>
      <c r="C25" s="29"/>
      <c r="D25" s="26"/>
      <c r="E25" s="26"/>
      <c r="F25" s="26"/>
      <c r="G25" s="26"/>
    </row>
  </sheetData>
  <mergeCells count="16">
    <mergeCell ref="A1:G1"/>
    <mergeCell ref="A2:G2"/>
    <mergeCell ref="B7:E7"/>
    <mergeCell ref="F7:G7"/>
    <mergeCell ref="C3:G3"/>
    <mergeCell ref="C4:G4"/>
    <mergeCell ref="C5:G5"/>
    <mergeCell ref="C6:G6"/>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6" fitToHeight="0" orientation="portrait" verticalDpi="0" r:id="rId1"/>
  <headerFooter>
    <oddFooter>Page &amp;P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opLeftCell="A10" zoomScaleNormal="100" workbookViewId="0">
      <selection activeCell="B17" sqref="B17"/>
    </sheetView>
  </sheetViews>
  <sheetFormatPr defaultColWidth="8" defaultRowHeight="15"/>
  <cols>
    <col min="1" max="1" width="5.25" style="1" customWidth="1"/>
    <col min="2" max="2" width="32.375" style="1" customWidth="1"/>
    <col min="3" max="3" width="8" style="28" customWidth="1"/>
    <col min="4" max="4" width="9.375" style="1" customWidth="1"/>
    <col min="5" max="5" width="13.75" style="145" customWidth="1"/>
    <col min="6" max="6" width="13.5" style="145" customWidth="1"/>
    <col min="7" max="7" width="13.625" style="2" customWidth="1"/>
    <col min="8" max="16384" width="8" style="1"/>
  </cols>
  <sheetData>
    <row r="1" spans="1:7" ht="18.75" customHeight="1">
      <c r="A1" s="469" t="s">
        <v>131</v>
      </c>
      <c r="B1" s="469"/>
      <c r="C1" s="469"/>
      <c r="D1" s="469"/>
      <c r="E1" s="469"/>
      <c r="F1" s="469"/>
      <c r="G1" s="469"/>
    </row>
    <row r="2" spans="1:7" ht="38.25" customHeight="1">
      <c r="A2" s="470" t="s">
        <v>343</v>
      </c>
      <c r="B2" s="471"/>
      <c r="C2" s="471"/>
      <c r="D2" s="471"/>
      <c r="E2" s="471"/>
      <c r="F2" s="471"/>
      <c r="G2" s="471"/>
    </row>
    <row r="3" spans="1:7" ht="36.75" customHeight="1">
      <c r="A3" s="170"/>
      <c r="B3" s="149" t="s">
        <v>113</v>
      </c>
      <c r="C3" s="459" t="s">
        <v>41</v>
      </c>
      <c r="D3" s="459"/>
      <c r="E3" s="459"/>
      <c r="F3" s="459"/>
      <c r="G3" s="459"/>
    </row>
    <row r="4" spans="1:7" ht="20.25" customHeight="1">
      <c r="A4" s="170"/>
      <c r="B4" s="149" t="s">
        <v>114</v>
      </c>
      <c r="C4" s="456" t="s">
        <v>219</v>
      </c>
      <c r="D4" s="456"/>
      <c r="E4" s="456"/>
      <c r="F4" s="456"/>
      <c r="G4" s="456"/>
    </row>
    <row r="5" spans="1:7" ht="20.25" customHeight="1">
      <c r="A5" s="170"/>
      <c r="B5" s="149" t="s">
        <v>115</v>
      </c>
      <c r="C5" s="456" t="s">
        <v>77</v>
      </c>
      <c r="D5" s="456"/>
      <c r="E5" s="456"/>
      <c r="F5" s="456"/>
      <c r="G5" s="456"/>
    </row>
    <row r="6" spans="1:7" ht="20.25" customHeight="1">
      <c r="A6" s="170"/>
      <c r="B6" s="149" t="s">
        <v>116</v>
      </c>
      <c r="C6" s="456" t="s">
        <v>139</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512" t="s">
        <v>32</v>
      </c>
      <c r="F8" s="512"/>
      <c r="G8" s="463" t="s">
        <v>3</v>
      </c>
    </row>
    <row r="9" spans="1:7" ht="12.75" customHeight="1">
      <c r="A9" s="463"/>
      <c r="B9" s="463"/>
      <c r="C9" s="463"/>
      <c r="D9" s="463"/>
      <c r="E9" s="512" t="s">
        <v>5</v>
      </c>
      <c r="F9" s="513" t="s">
        <v>4</v>
      </c>
      <c r="G9" s="463"/>
    </row>
    <row r="10" spans="1:7" ht="17.25" customHeight="1">
      <c r="A10" s="463"/>
      <c r="B10" s="463"/>
      <c r="C10" s="463"/>
      <c r="D10" s="463"/>
      <c r="E10" s="512"/>
      <c r="F10" s="513"/>
      <c r="G10" s="463"/>
    </row>
    <row r="11" spans="1:7" ht="25.5" customHeight="1">
      <c r="A11" s="150"/>
      <c r="B11" s="150" t="s">
        <v>6</v>
      </c>
      <c r="C11" s="151"/>
      <c r="D11" s="150"/>
      <c r="E11" s="238"/>
      <c r="F11" s="238">
        <f>F12+F16+F20+F24</f>
        <v>266400000</v>
      </c>
      <c r="G11" s="150"/>
    </row>
    <row r="12" spans="1:7" ht="24" customHeight="1">
      <c r="A12" s="18" t="s">
        <v>1</v>
      </c>
      <c r="B12" s="19" t="s">
        <v>30</v>
      </c>
      <c r="C12" s="20"/>
      <c r="D12" s="21"/>
      <c r="E12" s="142"/>
      <c r="F12" s="141">
        <f>SUM(F13:F15)</f>
        <v>7160000</v>
      </c>
      <c r="G12" s="101"/>
    </row>
    <row r="13" spans="1:7" ht="24" customHeight="1">
      <c r="A13" s="12">
        <v>1</v>
      </c>
      <c r="B13" s="13" t="s">
        <v>58</v>
      </c>
      <c r="C13" s="10" t="s">
        <v>10</v>
      </c>
      <c r="D13" s="11">
        <v>4</v>
      </c>
      <c r="E13" s="130">
        <v>1000000</v>
      </c>
      <c r="F13" s="130">
        <f>D13*E13</f>
        <v>4000000</v>
      </c>
      <c r="G13" s="101"/>
    </row>
    <row r="14" spans="1:7" ht="24" customHeight="1">
      <c r="A14" s="12">
        <v>2</v>
      </c>
      <c r="B14" s="13" t="s">
        <v>22</v>
      </c>
      <c r="C14" s="10" t="s">
        <v>10</v>
      </c>
      <c r="D14" s="11">
        <v>4</v>
      </c>
      <c r="E14" s="130">
        <f>E13*70%</f>
        <v>700000</v>
      </c>
      <c r="F14" s="130">
        <f>D14*E14</f>
        <v>2800000</v>
      </c>
      <c r="G14" s="101"/>
    </row>
    <row r="15" spans="1:7" ht="30.75" customHeight="1">
      <c r="A15" s="12">
        <v>3</v>
      </c>
      <c r="B15" s="13" t="s">
        <v>24</v>
      </c>
      <c r="C15" s="10" t="s">
        <v>11</v>
      </c>
      <c r="D15" s="14">
        <v>4</v>
      </c>
      <c r="E15" s="131">
        <v>90000</v>
      </c>
      <c r="F15" s="130">
        <f>D15*E15</f>
        <v>360000</v>
      </c>
      <c r="G15" s="101"/>
    </row>
    <row r="16" spans="1:7" s="7" customFormat="1" ht="39" customHeight="1">
      <c r="A16" s="18" t="s">
        <v>2</v>
      </c>
      <c r="B16" s="19" t="s">
        <v>31</v>
      </c>
      <c r="C16" s="22"/>
      <c r="D16" s="23"/>
      <c r="E16" s="144"/>
      <c r="F16" s="141">
        <f>SUM(F17:F19)</f>
        <v>168840000</v>
      </c>
      <c r="G16" s="101"/>
    </row>
    <row r="17" spans="1:7" ht="53.25" customHeight="1">
      <c r="A17" s="12">
        <v>1</v>
      </c>
      <c r="B17" s="13" t="s">
        <v>27</v>
      </c>
      <c r="C17" s="10" t="s">
        <v>20</v>
      </c>
      <c r="D17" s="14">
        <v>402</v>
      </c>
      <c r="E17" s="131">
        <v>60000</v>
      </c>
      <c r="F17" s="130">
        <f>D17*E17</f>
        <v>24120000</v>
      </c>
      <c r="G17" s="101"/>
    </row>
    <row r="18" spans="1:7" ht="48" customHeight="1">
      <c r="A18" s="12">
        <v>2</v>
      </c>
      <c r="B18" s="13" t="s">
        <v>28</v>
      </c>
      <c r="C18" s="10" t="s">
        <v>11</v>
      </c>
      <c r="D18" s="14">
        <v>402</v>
      </c>
      <c r="E18" s="131">
        <v>100000</v>
      </c>
      <c r="F18" s="130">
        <f>D18*E18</f>
        <v>40200000</v>
      </c>
      <c r="G18" s="101"/>
    </row>
    <row r="19" spans="1:7" ht="36" customHeight="1">
      <c r="A19" s="12">
        <v>3</v>
      </c>
      <c r="B19" s="13" t="s">
        <v>81</v>
      </c>
      <c r="C19" s="10" t="s">
        <v>80</v>
      </c>
      <c r="D19" s="14">
        <v>804</v>
      </c>
      <c r="E19" s="139">
        <v>130000</v>
      </c>
      <c r="F19" s="130">
        <f>D19*E19</f>
        <v>104520000</v>
      </c>
      <c r="G19" s="101"/>
    </row>
    <row r="20" spans="1:7" ht="33" customHeight="1">
      <c r="A20" s="18" t="s">
        <v>8</v>
      </c>
      <c r="B20" s="19" t="s">
        <v>13</v>
      </c>
      <c r="C20" s="20"/>
      <c r="D20" s="21"/>
      <c r="E20" s="142"/>
      <c r="F20" s="141">
        <f>SUM(F21:F23)</f>
        <v>82360000</v>
      </c>
      <c r="G20" s="101"/>
    </row>
    <row r="21" spans="1:7" ht="31.5" customHeight="1">
      <c r="A21" s="12">
        <v>1</v>
      </c>
      <c r="B21" s="13" t="s">
        <v>14</v>
      </c>
      <c r="C21" s="10" t="s">
        <v>11</v>
      </c>
      <c r="D21" s="11">
        <v>4</v>
      </c>
      <c r="E21" s="130">
        <v>2500000</v>
      </c>
      <c r="F21" s="130">
        <f>D21*E21</f>
        <v>10000000</v>
      </c>
      <c r="G21" s="101"/>
    </row>
    <row r="22" spans="1:7" ht="40.5" customHeight="1">
      <c r="A22" s="12">
        <v>2</v>
      </c>
      <c r="B22" s="13" t="s">
        <v>19</v>
      </c>
      <c r="C22" s="10" t="s">
        <v>20</v>
      </c>
      <c r="D22" s="11">
        <v>804</v>
      </c>
      <c r="E22" s="130">
        <v>40000</v>
      </c>
      <c r="F22" s="130">
        <f>D22*E22</f>
        <v>32160000</v>
      </c>
      <c r="G22" s="101"/>
    </row>
    <row r="23" spans="1:7" ht="24" customHeight="1">
      <c r="A23" s="12">
        <v>3</v>
      </c>
      <c r="B23" s="13" t="s">
        <v>15</v>
      </c>
      <c r="C23" s="10" t="s">
        <v>34</v>
      </c>
      <c r="D23" s="11">
        <v>402</v>
      </c>
      <c r="E23" s="130">
        <v>100000</v>
      </c>
      <c r="F23" s="130">
        <f>D23*E23</f>
        <v>40200000</v>
      </c>
      <c r="G23" s="101"/>
    </row>
    <row r="24" spans="1:7" ht="36" customHeight="1">
      <c r="A24" s="18" t="s">
        <v>29</v>
      </c>
      <c r="B24" s="24" t="s">
        <v>16</v>
      </c>
      <c r="C24" s="20"/>
      <c r="D24" s="21"/>
      <c r="E24" s="142"/>
      <c r="F24" s="141">
        <f>SUM(F25:F25)</f>
        <v>8040000</v>
      </c>
      <c r="G24" s="101"/>
    </row>
    <row r="25" spans="1:7" ht="30" customHeight="1">
      <c r="A25" s="12">
        <v>1</v>
      </c>
      <c r="B25" s="15" t="s">
        <v>17</v>
      </c>
      <c r="C25" s="16" t="s">
        <v>33</v>
      </c>
      <c r="D25" s="11">
        <v>402</v>
      </c>
      <c r="E25" s="130">
        <v>20000</v>
      </c>
      <c r="F25" s="130">
        <f>D25*E25</f>
        <v>8040000</v>
      </c>
      <c r="G25" s="101"/>
    </row>
    <row r="26" spans="1:7" ht="15.75">
      <c r="B26" s="27"/>
      <c r="C26" s="29"/>
      <c r="D26" s="26"/>
      <c r="E26" s="146"/>
      <c r="F26" s="146"/>
      <c r="G26" s="26"/>
    </row>
  </sheetData>
  <mergeCells count="16">
    <mergeCell ref="A1:G1"/>
    <mergeCell ref="A2:G2"/>
    <mergeCell ref="B7:E7"/>
    <mergeCell ref="F7:G7"/>
    <mergeCell ref="C3:G3"/>
    <mergeCell ref="C4:G4"/>
    <mergeCell ref="C5:G5"/>
    <mergeCell ref="C6:G6"/>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2" fitToHeight="0" orientation="portrait" verticalDpi="0" r:id="rId1"/>
  <headerFooter>
    <oddFooter>Page &amp;P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zoomScaleNormal="100" workbookViewId="0">
      <selection activeCell="B17" sqref="B17"/>
    </sheetView>
  </sheetViews>
  <sheetFormatPr defaultColWidth="8" defaultRowHeight="15"/>
  <cols>
    <col min="1" max="1" width="5.25" style="1" customWidth="1"/>
    <col min="2" max="2" width="32.625" style="1" customWidth="1"/>
    <col min="3" max="3" width="8" style="28" customWidth="1"/>
    <col min="4" max="4" width="9.375" style="1" customWidth="1"/>
    <col min="5" max="5" width="13.75" style="145" customWidth="1"/>
    <col min="6" max="6" width="13.5" style="145" customWidth="1"/>
    <col min="7" max="7" width="13.5" style="2" customWidth="1"/>
    <col min="8" max="16384" width="8" style="1"/>
  </cols>
  <sheetData>
    <row r="1" spans="1:7" ht="18.75" customHeight="1">
      <c r="A1" s="469" t="s">
        <v>131</v>
      </c>
      <c r="B1" s="469"/>
      <c r="C1" s="469"/>
      <c r="D1" s="469"/>
      <c r="E1" s="469"/>
      <c r="F1" s="469"/>
      <c r="G1" s="469"/>
    </row>
    <row r="2" spans="1:7" ht="38.25" customHeight="1">
      <c r="A2" s="470" t="s">
        <v>343</v>
      </c>
      <c r="B2" s="471"/>
      <c r="C2" s="471"/>
      <c r="D2" s="471"/>
      <c r="E2" s="471"/>
      <c r="F2" s="471"/>
      <c r="G2" s="471"/>
    </row>
    <row r="3" spans="1:7" ht="19.5" customHeight="1">
      <c r="A3" s="170"/>
      <c r="B3" s="149" t="s">
        <v>113</v>
      </c>
      <c r="C3" s="459" t="s">
        <v>112</v>
      </c>
      <c r="D3" s="459"/>
      <c r="E3" s="459"/>
      <c r="F3" s="459"/>
      <c r="G3" s="459"/>
    </row>
    <row r="4" spans="1:7" ht="20.25" customHeight="1">
      <c r="A4" s="170"/>
      <c r="B4" s="149" t="s">
        <v>114</v>
      </c>
      <c r="C4" s="456" t="s">
        <v>198</v>
      </c>
      <c r="D4" s="456"/>
      <c r="E4" s="456"/>
      <c r="F4" s="456"/>
      <c r="G4" s="456"/>
    </row>
    <row r="5" spans="1:7" ht="20.25" customHeight="1">
      <c r="A5" s="170"/>
      <c r="B5" s="149" t="s">
        <v>115</v>
      </c>
      <c r="C5" s="456" t="s">
        <v>119</v>
      </c>
      <c r="D5" s="456"/>
      <c r="E5" s="456"/>
      <c r="F5" s="456"/>
      <c r="G5" s="456"/>
    </row>
    <row r="6" spans="1:7" ht="20.25" customHeight="1">
      <c r="A6" s="170"/>
      <c r="B6" s="149" t="s">
        <v>116</v>
      </c>
      <c r="C6" s="456" t="s">
        <v>139</v>
      </c>
      <c r="D6" s="456"/>
      <c r="E6" s="456"/>
      <c r="F6" s="456"/>
      <c r="G6" s="456"/>
    </row>
    <row r="7" spans="1:7" ht="18.75">
      <c r="A7" s="3"/>
      <c r="B7" s="460"/>
      <c r="C7" s="461"/>
      <c r="D7" s="461"/>
      <c r="E7" s="461"/>
      <c r="F7" s="466" t="s">
        <v>289</v>
      </c>
      <c r="G7" s="466"/>
    </row>
    <row r="8" spans="1:7" ht="30.75" customHeight="1">
      <c r="A8" s="463" t="s">
        <v>0</v>
      </c>
      <c r="B8" s="463" t="s">
        <v>12</v>
      </c>
      <c r="C8" s="463" t="s">
        <v>9</v>
      </c>
      <c r="D8" s="463" t="s">
        <v>7</v>
      </c>
      <c r="E8" s="512" t="s">
        <v>32</v>
      </c>
      <c r="F8" s="512"/>
      <c r="G8" s="463" t="s">
        <v>3</v>
      </c>
    </row>
    <row r="9" spans="1:7" ht="12.75" customHeight="1">
      <c r="A9" s="463"/>
      <c r="B9" s="463"/>
      <c r="C9" s="463"/>
      <c r="D9" s="463"/>
      <c r="E9" s="512" t="s">
        <v>5</v>
      </c>
      <c r="F9" s="513" t="s">
        <v>4</v>
      </c>
      <c r="G9" s="463"/>
    </row>
    <row r="10" spans="1:7" ht="17.25" customHeight="1">
      <c r="A10" s="463"/>
      <c r="B10" s="463"/>
      <c r="C10" s="463"/>
      <c r="D10" s="463"/>
      <c r="E10" s="512"/>
      <c r="F10" s="513"/>
      <c r="G10" s="463"/>
    </row>
    <row r="11" spans="1:7" ht="25.5" customHeight="1">
      <c r="A11" s="150"/>
      <c r="B11" s="150" t="s">
        <v>6</v>
      </c>
      <c r="C11" s="151"/>
      <c r="D11" s="150"/>
      <c r="E11" s="238"/>
      <c r="F11" s="238">
        <f>F12+F16+F20</f>
        <v>12640000</v>
      </c>
      <c r="G11" s="150"/>
    </row>
    <row r="12" spans="1:7" ht="24" customHeight="1">
      <c r="A12" s="18" t="s">
        <v>1</v>
      </c>
      <c r="B12" s="19" t="s">
        <v>30</v>
      </c>
      <c r="C12" s="20"/>
      <c r="D12" s="21"/>
      <c r="E12" s="142"/>
      <c r="F12" s="142">
        <f>SUM(F13:F15)</f>
        <v>3580000</v>
      </c>
      <c r="G12" s="101"/>
    </row>
    <row r="13" spans="1:7" ht="24" customHeight="1">
      <c r="A13" s="12">
        <v>1</v>
      </c>
      <c r="B13" s="13" t="s">
        <v>58</v>
      </c>
      <c r="C13" s="10" t="s">
        <v>10</v>
      </c>
      <c r="D13" s="11">
        <v>2</v>
      </c>
      <c r="E13" s="130">
        <v>1000000</v>
      </c>
      <c r="F13" s="130">
        <f>D13*E13</f>
        <v>2000000</v>
      </c>
      <c r="G13" s="101"/>
    </row>
    <row r="14" spans="1:7" ht="24" customHeight="1">
      <c r="A14" s="12">
        <v>2</v>
      </c>
      <c r="B14" s="13" t="s">
        <v>22</v>
      </c>
      <c r="C14" s="10" t="s">
        <v>10</v>
      </c>
      <c r="D14" s="11">
        <v>2</v>
      </c>
      <c r="E14" s="130">
        <f>E13*70%</f>
        <v>700000</v>
      </c>
      <c r="F14" s="130">
        <f>D14*E14</f>
        <v>1400000</v>
      </c>
      <c r="G14" s="101"/>
    </row>
    <row r="15" spans="1:7" ht="30.75" customHeight="1">
      <c r="A15" s="12">
        <v>3</v>
      </c>
      <c r="B15" s="13" t="s">
        <v>24</v>
      </c>
      <c r="C15" s="10" t="s">
        <v>11</v>
      </c>
      <c r="D15" s="14">
        <v>2</v>
      </c>
      <c r="E15" s="131">
        <v>90000</v>
      </c>
      <c r="F15" s="130">
        <f>D15*E15</f>
        <v>180000</v>
      </c>
      <c r="G15" s="101"/>
    </row>
    <row r="16" spans="1:7" ht="36" customHeight="1">
      <c r="A16" s="18" t="s">
        <v>2</v>
      </c>
      <c r="B16" s="19" t="s">
        <v>13</v>
      </c>
      <c r="C16" s="20"/>
      <c r="D16" s="21"/>
      <c r="E16" s="142"/>
      <c r="F16" s="141">
        <f>SUM(F17:F19)</f>
        <v>7780000</v>
      </c>
      <c r="G16" s="101"/>
    </row>
    <row r="17" spans="1:7" ht="31.5" customHeight="1">
      <c r="A17" s="12">
        <v>1</v>
      </c>
      <c r="B17" s="13" t="s">
        <v>14</v>
      </c>
      <c r="C17" s="10" t="s">
        <v>11</v>
      </c>
      <c r="D17" s="11">
        <v>1</v>
      </c>
      <c r="E17" s="130">
        <v>2500000</v>
      </c>
      <c r="F17" s="130">
        <f>D17*E17</f>
        <v>2500000</v>
      </c>
      <c r="G17" s="101"/>
    </row>
    <row r="18" spans="1:7" ht="40.5" customHeight="1">
      <c r="A18" s="12">
        <v>2</v>
      </c>
      <c r="B18" s="13" t="s">
        <v>19</v>
      </c>
      <c r="C18" s="10" t="s">
        <v>20</v>
      </c>
      <c r="D18" s="11">
        <v>68</v>
      </c>
      <c r="E18" s="130">
        <v>40000</v>
      </c>
      <c r="F18" s="130">
        <f>D18*E18</f>
        <v>2720000</v>
      </c>
      <c r="G18" s="101"/>
    </row>
    <row r="19" spans="1:7" ht="24" customHeight="1">
      <c r="A19" s="12">
        <v>3</v>
      </c>
      <c r="B19" s="13" t="s">
        <v>15</v>
      </c>
      <c r="C19" s="10" t="s">
        <v>34</v>
      </c>
      <c r="D19" s="11">
        <v>64</v>
      </c>
      <c r="E19" s="130">
        <v>40000</v>
      </c>
      <c r="F19" s="130">
        <f>D19*E19</f>
        <v>2560000</v>
      </c>
      <c r="G19" s="101"/>
    </row>
    <row r="20" spans="1:7" ht="35.25" customHeight="1">
      <c r="A20" s="18" t="s">
        <v>8</v>
      </c>
      <c r="B20" s="24" t="s">
        <v>16</v>
      </c>
      <c r="C20" s="20"/>
      <c r="D20" s="21"/>
      <c r="E20" s="142"/>
      <c r="F20" s="141">
        <f>SUM(F21:F21)</f>
        <v>1280000</v>
      </c>
      <c r="G20" s="101"/>
    </row>
    <row r="21" spans="1:7" ht="30" customHeight="1">
      <c r="A21" s="12">
        <v>1</v>
      </c>
      <c r="B21" s="15" t="s">
        <v>17</v>
      </c>
      <c r="C21" s="16" t="s">
        <v>33</v>
      </c>
      <c r="D21" s="11">
        <v>64</v>
      </c>
      <c r="E21" s="130">
        <v>20000</v>
      </c>
      <c r="F21" s="130">
        <f>D21*E21</f>
        <v>1280000</v>
      </c>
      <c r="G21" s="101"/>
    </row>
    <row r="22" spans="1:7" ht="15.75">
      <c r="B22" s="27"/>
      <c r="C22" s="29"/>
      <c r="D22" s="26"/>
      <c r="E22" s="146"/>
      <c r="F22" s="146"/>
      <c r="G22" s="26"/>
    </row>
  </sheetData>
  <mergeCells count="16">
    <mergeCell ref="A1:G1"/>
    <mergeCell ref="A2:G2"/>
    <mergeCell ref="B7:E7"/>
    <mergeCell ref="F7:G7"/>
    <mergeCell ref="C3:G3"/>
    <mergeCell ref="C4:G4"/>
    <mergeCell ref="C5:G5"/>
    <mergeCell ref="C6:G6"/>
    <mergeCell ref="G8:G10"/>
    <mergeCell ref="E9:E10"/>
    <mergeCell ref="F9:F10"/>
    <mergeCell ref="A8:A10"/>
    <mergeCell ref="B8:B10"/>
    <mergeCell ref="C8:C10"/>
    <mergeCell ref="D8:D10"/>
    <mergeCell ref="E8:F8"/>
  </mergeCells>
  <printOptions horizontalCentered="1"/>
  <pageMargins left="0.51181102362204722" right="0.31496062992125984" top="0.35433070866141736" bottom="0.35433070866141736" header="0.31496062992125984" footer="0.31496062992125984"/>
  <pageSetup paperSize="9" scale="92" fitToHeight="0" orientation="portrait" verticalDpi="0" r:id="rId1"/>
  <headerFooter>
    <oddFooter>Page &amp;P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37"/>
  <sheetViews>
    <sheetView topLeftCell="A4" workbookViewId="0">
      <selection activeCell="B17" sqref="B17"/>
    </sheetView>
  </sheetViews>
  <sheetFormatPr defaultColWidth="10.625" defaultRowHeight="12.75"/>
  <cols>
    <col min="1" max="1" width="4.375" style="194" customWidth="1"/>
    <col min="2" max="2" width="29.25" style="194" customWidth="1"/>
    <col min="3" max="3" width="10.5" style="197" customWidth="1"/>
    <col min="4" max="4" width="8.875" style="197" customWidth="1"/>
    <col min="5" max="5" width="13.125" style="194" customWidth="1"/>
    <col min="6" max="6" width="14.875" style="194" customWidth="1"/>
    <col min="7" max="7" width="14.125" style="196" customWidth="1"/>
    <col min="8" max="8" width="10.625" style="194" customWidth="1"/>
    <col min="9" max="11" width="10.625" style="194"/>
    <col min="12" max="12" width="10.625" style="195"/>
    <col min="13" max="16384" width="10.625" style="194"/>
  </cols>
  <sheetData>
    <row r="1" spans="1:12" ht="18.75">
      <c r="A1" s="469" t="s">
        <v>131</v>
      </c>
      <c r="B1" s="469"/>
      <c r="C1" s="469"/>
      <c r="D1" s="469"/>
      <c r="E1" s="469"/>
      <c r="F1" s="469"/>
      <c r="G1" s="469"/>
    </row>
    <row r="2" spans="1:12" ht="35.25" customHeight="1">
      <c r="A2" s="470" t="s">
        <v>298</v>
      </c>
      <c r="B2" s="471"/>
      <c r="C2" s="471"/>
      <c r="D2" s="471"/>
      <c r="E2" s="471"/>
      <c r="F2" s="471"/>
      <c r="G2" s="471"/>
    </row>
    <row r="3" spans="1:12" ht="16.5">
      <c r="A3" s="170"/>
      <c r="B3" s="149" t="s">
        <v>113</v>
      </c>
      <c r="C3" s="459" t="s">
        <v>101</v>
      </c>
      <c r="D3" s="459"/>
      <c r="E3" s="459"/>
      <c r="F3" s="459"/>
      <c r="G3" s="459"/>
    </row>
    <row r="4" spans="1:12" ht="21" customHeight="1">
      <c r="A4" s="170"/>
      <c r="B4" s="149" t="s">
        <v>114</v>
      </c>
      <c r="C4" s="456" t="s">
        <v>205</v>
      </c>
      <c r="D4" s="456"/>
      <c r="E4" s="456"/>
      <c r="F4" s="456"/>
      <c r="G4" s="456"/>
    </row>
    <row r="5" spans="1:12" ht="17.25" customHeight="1">
      <c r="A5" s="170"/>
      <c r="B5" s="149" t="s">
        <v>115</v>
      </c>
      <c r="C5" s="456" t="s">
        <v>119</v>
      </c>
      <c r="D5" s="456"/>
      <c r="E5" s="456"/>
      <c r="F5" s="456"/>
      <c r="G5" s="456"/>
    </row>
    <row r="6" spans="1:12" s="226" customFormat="1" ht="16.5">
      <c r="A6" s="170"/>
      <c r="B6" s="149" t="s">
        <v>116</v>
      </c>
      <c r="C6" s="456" t="s">
        <v>40</v>
      </c>
      <c r="D6" s="456"/>
      <c r="E6" s="456"/>
      <c r="F6" s="456"/>
      <c r="G6" s="456"/>
      <c r="L6" s="227"/>
    </row>
    <row r="7" spans="1:12" s="226" customFormat="1" ht="18.75">
      <c r="A7" s="3"/>
      <c r="B7" s="460"/>
      <c r="C7" s="461"/>
      <c r="D7" s="461"/>
      <c r="E7" s="461"/>
      <c r="F7" s="514" t="s">
        <v>70</v>
      </c>
      <c r="G7" s="514"/>
      <c r="L7" s="227"/>
    </row>
    <row r="8" spans="1:12" s="226" customFormat="1" ht="15.75">
      <c r="A8" s="516" t="s">
        <v>149</v>
      </c>
      <c r="B8" s="516" t="s">
        <v>150</v>
      </c>
      <c r="C8" s="517" t="s">
        <v>151</v>
      </c>
      <c r="D8" s="517"/>
      <c r="E8" s="517"/>
      <c r="F8" s="517"/>
      <c r="G8" s="516" t="s">
        <v>152</v>
      </c>
      <c r="L8" s="227"/>
    </row>
    <row r="9" spans="1:12" s="226" customFormat="1" ht="27" customHeight="1">
      <c r="A9" s="516"/>
      <c r="B9" s="516"/>
      <c r="C9" s="239" t="s">
        <v>153</v>
      </c>
      <c r="D9" s="239" t="s">
        <v>154</v>
      </c>
      <c r="E9" s="239" t="s">
        <v>155</v>
      </c>
      <c r="F9" s="239" t="s">
        <v>156</v>
      </c>
      <c r="G9" s="516"/>
      <c r="L9" s="227"/>
    </row>
    <row r="10" spans="1:12" s="213" customFormat="1" ht="28.5" customHeight="1">
      <c r="A10" s="515" t="s">
        <v>6</v>
      </c>
      <c r="B10" s="515"/>
      <c r="C10" s="515"/>
      <c r="D10" s="515"/>
      <c r="E10" s="515"/>
      <c r="F10" s="332">
        <f>F11+F17+F22</f>
        <v>19670000</v>
      </c>
      <c r="G10" s="333"/>
      <c r="L10" s="214"/>
    </row>
    <row r="11" spans="1:12" s="213" customFormat="1" ht="28.5" customHeight="1">
      <c r="A11" s="405" t="s">
        <v>1</v>
      </c>
      <c r="B11" s="406" t="s">
        <v>146</v>
      </c>
      <c r="C11" s="405"/>
      <c r="D11" s="406"/>
      <c r="E11" s="405"/>
      <c r="F11" s="407">
        <f>SUM(F12:F16)</f>
        <v>3750000</v>
      </c>
      <c r="G11" s="412"/>
      <c r="L11" s="225"/>
    </row>
    <row r="12" spans="1:12" s="213" customFormat="1" ht="23.25" customHeight="1">
      <c r="A12" s="249">
        <v>1</v>
      </c>
      <c r="B12" s="250" t="s">
        <v>178</v>
      </c>
      <c r="C12" s="251" t="s">
        <v>222</v>
      </c>
      <c r="D12" s="252">
        <v>2</v>
      </c>
      <c r="E12" s="251">
        <v>1200000</v>
      </c>
      <c r="F12" s="251">
        <f>+D12*E12</f>
        <v>2400000</v>
      </c>
      <c r="G12" s="413"/>
      <c r="L12" s="225"/>
    </row>
    <row r="13" spans="1:12" s="213" customFormat="1" ht="30">
      <c r="A13" s="249">
        <v>2</v>
      </c>
      <c r="B13" s="250" t="s">
        <v>177</v>
      </c>
      <c r="C13" s="251" t="s">
        <v>67</v>
      </c>
      <c r="D13" s="252">
        <v>2</v>
      </c>
      <c r="E13" s="251">
        <v>300000</v>
      </c>
      <c r="F13" s="251">
        <f>+D13*E13</f>
        <v>600000</v>
      </c>
      <c r="G13" s="253"/>
      <c r="L13" s="225"/>
    </row>
    <row r="14" spans="1:12" s="213" customFormat="1" ht="24" customHeight="1">
      <c r="A14" s="249">
        <v>3</v>
      </c>
      <c r="B14" s="250" t="s">
        <v>176</v>
      </c>
      <c r="C14" s="251" t="s">
        <v>64</v>
      </c>
      <c r="D14" s="252">
        <v>1</v>
      </c>
      <c r="E14" s="251">
        <v>500000</v>
      </c>
      <c r="F14" s="251">
        <f>+D14*E14</f>
        <v>500000</v>
      </c>
      <c r="G14" s="254"/>
      <c r="L14" s="225"/>
    </row>
    <row r="15" spans="1:12" s="213" customFormat="1" ht="30">
      <c r="A15" s="249">
        <v>4</v>
      </c>
      <c r="B15" s="250" t="s">
        <v>175</v>
      </c>
      <c r="C15" s="251" t="s">
        <v>64</v>
      </c>
      <c r="D15" s="252">
        <v>1</v>
      </c>
      <c r="E15" s="251">
        <v>130000</v>
      </c>
      <c r="F15" s="251">
        <f>+D15*E15</f>
        <v>130000</v>
      </c>
      <c r="G15" s="254"/>
      <c r="L15" s="225"/>
    </row>
    <row r="16" spans="1:12" s="213" customFormat="1" ht="27" customHeight="1">
      <c r="A16" s="249">
        <v>5</v>
      </c>
      <c r="B16" s="250" t="s">
        <v>223</v>
      </c>
      <c r="C16" s="251" t="s">
        <v>64</v>
      </c>
      <c r="D16" s="252">
        <v>1</v>
      </c>
      <c r="E16" s="251">
        <v>120000</v>
      </c>
      <c r="F16" s="251">
        <f>+D16*E16</f>
        <v>120000</v>
      </c>
      <c r="G16" s="254"/>
      <c r="L16" s="225"/>
    </row>
    <row r="17" spans="1:12" s="225" customFormat="1" ht="28.5">
      <c r="A17" s="405" t="s">
        <v>2</v>
      </c>
      <c r="B17" s="406" t="s">
        <v>13</v>
      </c>
      <c r="C17" s="408"/>
      <c r="D17" s="409"/>
      <c r="E17" s="410"/>
      <c r="F17" s="410">
        <f>SUM(F18:F21)</f>
        <v>15320000</v>
      </c>
      <c r="G17" s="414"/>
      <c r="L17" s="214"/>
    </row>
    <row r="18" spans="1:12" s="213" customFormat="1" ht="30">
      <c r="A18" s="253">
        <v>1</v>
      </c>
      <c r="B18" s="254" t="s">
        <v>143</v>
      </c>
      <c r="C18" s="251" t="s">
        <v>64</v>
      </c>
      <c r="D18" s="252">
        <v>1</v>
      </c>
      <c r="E18" s="255">
        <v>3500000</v>
      </c>
      <c r="F18" s="255">
        <f>+D18*E18</f>
        <v>3500000</v>
      </c>
      <c r="G18" s="415"/>
      <c r="L18" s="214"/>
    </row>
    <row r="19" spans="1:12" s="213" customFormat="1" ht="24" customHeight="1">
      <c r="A19" s="253">
        <v>2</v>
      </c>
      <c r="B19" s="256" t="s">
        <v>144</v>
      </c>
      <c r="C19" s="255" t="s">
        <v>45</v>
      </c>
      <c r="D19" s="252">
        <v>1</v>
      </c>
      <c r="E19" s="255">
        <v>1000000</v>
      </c>
      <c r="F19" s="255">
        <f>+D19*E19</f>
        <v>1000000</v>
      </c>
      <c r="G19" s="416"/>
      <c r="L19" s="214"/>
    </row>
    <row r="20" spans="1:12" s="213" customFormat="1" ht="30">
      <c r="A20" s="253">
        <v>3</v>
      </c>
      <c r="B20" s="254" t="s">
        <v>174</v>
      </c>
      <c r="C20" s="255" t="s">
        <v>65</v>
      </c>
      <c r="D20" s="252">
        <v>99</v>
      </c>
      <c r="E20" s="255">
        <v>40000</v>
      </c>
      <c r="F20" s="255">
        <f>+D20*E20</f>
        <v>3960000</v>
      </c>
      <c r="G20" s="417" t="s">
        <v>179</v>
      </c>
      <c r="L20" s="214"/>
    </row>
    <row r="21" spans="1:12" s="213" customFormat="1" ht="15">
      <c r="A21" s="253">
        <v>4</v>
      </c>
      <c r="B21" s="254" t="s">
        <v>15</v>
      </c>
      <c r="C21" s="255" t="s">
        <v>128</v>
      </c>
      <c r="D21" s="252">
        <v>98</v>
      </c>
      <c r="E21" s="255">
        <v>70000</v>
      </c>
      <c r="F21" s="255">
        <f>+D21*E21</f>
        <v>6860000</v>
      </c>
      <c r="G21" s="414"/>
      <c r="L21" s="214"/>
    </row>
    <row r="22" spans="1:12" s="213" customFormat="1" ht="22.5" customHeight="1">
      <c r="A22" s="405" t="s">
        <v>8</v>
      </c>
      <c r="B22" s="406" t="s">
        <v>147</v>
      </c>
      <c r="C22" s="405"/>
      <c r="D22" s="406"/>
      <c r="E22" s="406"/>
      <c r="F22" s="411">
        <f>F23</f>
        <v>600000</v>
      </c>
      <c r="G22" s="413"/>
      <c r="L22" s="225"/>
    </row>
    <row r="23" spans="1:12" s="213" customFormat="1" ht="21" customHeight="1">
      <c r="A23" s="253">
        <v>1</v>
      </c>
      <c r="B23" s="254" t="s">
        <v>148</v>
      </c>
      <c r="C23" s="255" t="s">
        <v>65</v>
      </c>
      <c r="D23" s="257">
        <v>3</v>
      </c>
      <c r="E23" s="258">
        <v>200000</v>
      </c>
      <c r="F23" s="258">
        <f>+D23*E23</f>
        <v>600000</v>
      </c>
      <c r="G23" s="253"/>
      <c r="L23" s="225"/>
    </row>
    <row r="24" spans="1:12" s="213" customFormat="1" ht="15">
      <c r="A24" s="224"/>
      <c r="B24" s="223"/>
      <c r="C24" s="222"/>
      <c r="D24" s="221"/>
      <c r="E24" s="220"/>
      <c r="F24" s="220"/>
      <c r="G24" s="209"/>
      <c r="L24" s="214"/>
    </row>
    <row r="25" spans="1:12" s="213" customFormat="1" ht="15.75">
      <c r="A25" s="208"/>
      <c r="B25" s="219"/>
      <c r="C25" s="218"/>
      <c r="D25" s="217"/>
      <c r="E25" s="217"/>
      <c r="F25" s="216"/>
      <c r="G25" s="215"/>
      <c r="L25" s="214"/>
    </row>
    <row r="26" spans="1:12" s="203" customFormat="1" ht="18">
      <c r="A26" s="208"/>
      <c r="B26" s="212"/>
      <c r="C26" s="211"/>
      <c r="D26" s="210"/>
      <c r="E26" s="210"/>
      <c r="F26" s="206"/>
      <c r="G26" s="209"/>
      <c r="L26" s="204"/>
    </row>
    <row r="27" spans="1:12" s="203" customFormat="1" ht="18">
      <c r="A27" s="207"/>
      <c r="B27" s="207"/>
      <c r="C27" s="208"/>
      <c r="D27" s="207"/>
      <c r="E27" s="207"/>
      <c r="F27" s="206"/>
      <c r="G27" s="205"/>
      <c r="L27" s="204"/>
    </row>
    <row r="28" spans="1:12" ht="15.75">
      <c r="A28" s="201"/>
      <c r="B28" s="201"/>
      <c r="C28" s="201"/>
      <c r="D28" s="202"/>
      <c r="E28" s="201"/>
      <c r="F28" s="201"/>
      <c r="G28" s="200"/>
    </row>
    <row r="29" spans="1:12">
      <c r="A29" s="198"/>
      <c r="B29" s="198"/>
      <c r="C29" s="199"/>
      <c r="D29" s="199"/>
      <c r="E29" s="198"/>
      <c r="F29" s="198"/>
    </row>
    <row r="30" spans="1:12">
      <c r="A30" s="198"/>
      <c r="B30" s="198"/>
      <c r="C30" s="199"/>
      <c r="D30" s="199"/>
      <c r="E30" s="198"/>
      <c r="F30" s="198"/>
    </row>
    <row r="31" spans="1:12" s="196" customFormat="1">
      <c r="A31" s="198"/>
      <c r="B31" s="198"/>
      <c r="C31" s="199"/>
      <c r="D31" s="199"/>
      <c r="E31" s="198"/>
      <c r="F31" s="198"/>
      <c r="H31" s="194"/>
      <c r="I31" s="194"/>
      <c r="J31" s="194"/>
      <c r="K31" s="194"/>
      <c r="L31" s="195"/>
    </row>
    <row r="32" spans="1:12" s="196" customFormat="1">
      <c r="A32" s="198"/>
      <c r="B32" s="198"/>
      <c r="C32" s="199"/>
      <c r="D32" s="199"/>
      <c r="E32" s="198"/>
      <c r="F32" s="198"/>
      <c r="H32" s="194"/>
      <c r="I32" s="194"/>
      <c r="J32" s="194"/>
      <c r="K32" s="194"/>
      <c r="L32" s="195"/>
    </row>
    <row r="33" spans="1:12" s="196" customFormat="1">
      <c r="A33" s="198"/>
      <c r="B33" s="198"/>
      <c r="C33" s="199"/>
      <c r="D33" s="199"/>
      <c r="E33" s="198"/>
      <c r="F33" s="198"/>
      <c r="H33" s="194"/>
      <c r="I33" s="194"/>
      <c r="J33" s="194"/>
      <c r="K33" s="194"/>
      <c r="L33" s="195"/>
    </row>
    <row r="34" spans="1:12" s="196" customFormat="1">
      <c r="A34" s="194"/>
      <c r="B34" s="198"/>
      <c r="C34" s="199"/>
      <c r="D34" s="199"/>
      <c r="E34" s="198"/>
      <c r="F34" s="198"/>
      <c r="H34" s="194"/>
      <c r="I34" s="194"/>
      <c r="J34" s="194"/>
      <c r="K34" s="194"/>
      <c r="L34" s="195"/>
    </row>
    <row r="35" spans="1:12" s="196" customFormat="1">
      <c r="A35" s="194"/>
      <c r="B35" s="198"/>
      <c r="C35" s="199"/>
      <c r="D35" s="199"/>
      <c r="E35" s="198"/>
      <c r="F35" s="198"/>
      <c r="H35" s="194"/>
      <c r="I35" s="194"/>
      <c r="J35" s="194"/>
      <c r="K35" s="194"/>
      <c r="L35" s="195"/>
    </row>
    <row r="36" spans="1:12" s="196" customFormat="1">
      <c r="A36" s="194"/>
      <c r="B36" s="198"/>
      <c r="C36" s="199"/>
      <c r="D36" s="199"/>
      <c r="E36" s="198"/>
      <c r="F36" s="198"/>
      <c r="H36" s="194"/>
      <c r="I36" s="194"/>
      <c r="J36" s="194"/>
      <c r="K36" s="194"/>
      <c r="L36" s="195"/>
    </row>
    <row r="37" spans="1:12" s="196" customFormat="1">
      <c r="A37" s="194"/>
      <c r="B37" s="198"/>
      <c r="C37" s="199"/>
      <c r="D37" s="199"/>
      <c r="E37" s="198"/>
      <c r="F37" s="198"/>
      <c r="H37" s="194"/>
      <c r="I37" s="194"/>
      <c r="J37" s="194"/>
      <c r="K37" s="194"/>
      <c r="L37" s="195"/>
    </row>
  </sheetData>
  <mergeCells count="13">
    <mergeCell ref="A1:G1"/>
    <mergeCell ref="A2:G2"/>
    <mergeCell ref="C3:G3"/>
    <mergeCell ref="C4:G4"/>
    <mergeCell ref="C5:G5"/>
    <mergeCell ref="C6:G6"/>
    <mergeCell ref="B7:E7"/>
    <mergeCell ref="F7:G7"/>
    <mergeCell ref="A10:E10"/>
    <mergeCell ref="A8:A9"/>
    <mergeCell ref="B8:B9"/>
    <mergeCell ref="C8:F8"/>
    <mergeCell ref="G8:G9"/>
  </mergeCells>
  <printOptions horizontalCentered="1"/>
  <pageMargins left="0.51181102362204722" right="0.31496062992125984" top="0.35433070866141736" bottom="0.35433070866141736" header="0.31496062992125984" footer="0.31496062992125984"/>
  <pageSetup paperSize="9" scale="93" fitToHeight="0" orientation="portrait" verticalDpi="0" r:id="rId1"/>
  <headerFooter>
    <oddFooter>Page &amp;P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37"/>
  <sheetViews>
    <sheetView workbookViewId="0">
      <selection activeCell="B17" sqref="B17"/>
    </sheetView>
  </sheetViews>
  <sheetFormatPr defaultColWidth="10.625" defaultRowHeight="12.75"/>
  <cols>
    <col min="1" max="1" width="4.375" style="194" customWidth="1"/>
    <col min="2" max="2" width="26.5" style="194" customWidth="1"/>
    <col min="3" max="3" width="10.5" style="197" customWidth="1"/>
    <col min="4" max="4" width="8.875" style="197" customWidth="1"/>
    <col min="5" max="5" width="13.125" style="194" customWidth="1"/>
    <col min="6" max="6" width="14.875" style="194" customWidth="1"/>
    <col min="7" max="7" width="12.625" style="196" customWidth="1"/>
    <col min="8" max="8" width="10.625" style="194" customWidth="1"/>
    <col min="9" max="11" width="10.625" style="194"/>
    <col min="12" max="12" width="10.625" style="195"/>
    <col min="13" max="16384" width="10.625" style="194"/>
  </cols>
  <sheetData>
    <row r="1" spans="1:12" ht="18.75">
      <c r="A1" s="469" t="s">
        <v>131</v>
      </c>
      <c r="B1" s="469"/>
      <c r="C1" s="469"/>
      <c r="D1" s="469"/>
      <c r="E1" s="469"/>
      <c r="F1" s="469"/>
      <c r="G1" s="469"/>
    </row>
    <row r="2" spans="1:12" ht="31.5" customHeight="1">
      <c r="A2" s="470" t="s">
        <v>298</v>
      </c>
      <c r="B2" s="471"/>
      <c r="C2" s="471"/>
      <c r="D2" s="471"/>
      <c r="E2" s="471"/>
      <c r="F2" s="471"/>
      <c r="G2" s="471"/>
    </row>
    <row r="3" spans="1:12" ht="16.5" customHeight="1">
      <c r="A3" s="170"/>
      <c r="B3" s="149" t="s">
        <v>113</v>
      </c>
      <c r="C3" s="459" t="s">
        <v>102</v>
      </c>
      <c r="D3" s="459"/>
      <c r="E3" s="459"/>
      <c r="F3" s="459"/>
      <c r="G3" s="459"/>
    </row>
    <row r="4" spans="1:12" ht="30.6" customHeight="1">
      <c r="A4" s="170"/>
      <c r="B4" s="149" t="s">
        <v>114</v>
      </c>
      <c r="C4" s="456" t="s">
        <v>191</v>
      </c>
      <c r="D4" s="456"/>
      <c r="E4" s="456"/>
      <c r="F4" s="456"/>
      <c r="G4" s="456"/>
    </row>
    <row r="5" spans="1:12" ht="28.35" customHeight="1">
      <c r="A5" s="170"/>
      <c r="B5" s="149" t="s">
        <v>115</v>
      </c>
      <c r="C5" s="456" t="s">
        <v>119</v>
      </c>
      <c r="D5" s="456"/>
      <c r="E5" s="456"/>
      <c r="F5" s="456"/>
      <c r="G5" s="456"/>
    </row>
    <row r="6" spans="1:12" s="226" customFormat="1" ht="16.5" customHeight="1">
      <c r="A6" s="170"/>
      <c r="B6" s="149" t="s">
        <v>116</v>
      </c>
      <c r="C6" s="456" t="s">
        <v>136</v>
      </c>
      <c r="D6" s="456"/>
      <c r="E6" s="456"/>
      <c r="F6" s="456"/>
      <c r="G6" s="456"/>
      <c r="L6" s="227"/>
    </row>
    <row r="7" spans="1:12" s="226" customFormat="1" ht="18.75">
      <c r="A7" s="3"/>
      <c r="B7" s="460"/>
      <c r="C7" s="461"/>
      <c r="D7" s="461"/>
      <c r="E7" s="461"/>
      <c r="F7" s="514" t="s">
        <v>70</v>
      </c>
      <c r="G7" s="514"/>
      <c r="L7" s="227"/>
    </row>
    <row r="8" spans="1:12" s="226" customFormat="1" ht="15.75">
      <c r="A8" s="516" t="s">
        <v>149</v>
      </c>
      <c r="B8" s="516" t="s">
        <v>150</v>
      </c>
      <c r="C8" s="517" t="s">
        <v>151</v>
      </c>
      <c r="D8" s="517"/>
      <c r="E8" s="517"/>
      <c r="F8" s="517"/>
      <c r="G8" s="516" t="s">
        <v>152</v>
      </c>
      <c r="L8" s="227"/>
    </row>
    <row r="9" spans="1:12" s="226" customFormat="1" ht="15.75">
      <c r="A9" s="516"/>
      <c r="B9" s="516"/>
      <c r="C9" s="239" t="s">
        <v>153</v>
      </c>
      <c r="D9" s="239" t="s">
        <v>154</v>
      </c>
      <c r="E9" s="239" t="s">
        <v>155</v>
      </c>
      <c r="F9" s="239" t="s">
        <v>156</v>
      </c>
      <c r="G9" s="516"/>
      <c r="L9" s="227"/>
    </row>
    <row r="10" spans="1:12" s="213" customFormat="1" ht="23.25" customHeight="1">
      <c r="A10" s="515" t="s">
        <v>6</v>
      </c>
      <c r="B10" s="515"/>
      <c r="C10" s="515"/>
      <c r="D10" s="515"/>
      <c r="E10" s="515"/>
      <c r="F10" s="332">
        <f>F11+F17+F22</f>
        <v>22090000</v>
      </c>
      <c r="G10" s="333"/>
      <c r="L10" s="214"/>
    </row>
    <row r="11" spans="1:12" s="213" customFormat="1" ht="27.75" customHeight="1">
      <c r="A11" s="405" t="s">
        <v>1</v>
      </c>
      <c r="B11" s="406" t="s">
        <v>146</v>
      </c>
      <c r="C11" s="405"/>
      <c r="D11" s="406"/>
      <c r="E11" s="405"/>
      <c r="F11" s="407">
        <f>SUM(F12:F16)</f>
        <v>3750000</v>
      </c>
      <c r="G11" s="412"/>
      <c r="L11" s="225"/>
    </row>
    <row r="12" spans="1:12" s="213" customFormat="1" ht="21.75" customHeight="1">
      <c r="A12" s="249">
        <v>1</v>
      </c>
      <c r="B12" s="250" t="s">
        <v>178</v>
      </c>
      <c r="C12" s="251" t="s">
        <v>222</v>
      </c>
      <c r="D12" s="252">
        <v>2</v>
      </c>
      <c r="E12" s="251">
        <v>1200000</v>
      </c>
      <c r="F12" s="251">
        <f>+D12*E12</f>
        <v>2400000</v>
      </c>
      <c r="G12" s="413"/>
      <c r="L12" s="225"/>
    </row>
    <row r="13" spans="1:12" s="213" customFormat="1" ht="30">
      <c r="A13" s="249">
        <v>2</v>
      </c>
      <c r="B13" s="250" t="s">
        <v>177</v>
      </c>
      <c r="C13" s="251" t="s">
        <v>67</v>
      </c>
      <c r="D13" s="252">
        <v>2</v>
      </c>
      <c r="E13" s="251">
        <v>300000</v>
      </c>
      <c r="F13" s="251">
        <f>+D13*E13</f>
        <v>600000</v>
      </c>
      <c r="G13" s="253"/>
      <c r="L13" s="225"/>
    </row>
    <row r="14" spans="1:12" s="213" customFormat="1" ht="30">
      <c r="A14" s="249">
        <v>3</v>
      </c>
      <c r="B14" s="250" t="s">
        <v>176</v>
      </c>
      <c r="C14" s="251" t="s">
        <v>64</v>
      </c>
      <c r="D14" s="252">
        <v>1</v>
      </c>
      <c r="E14" s="251">
        <v>500000</v>
      </c>
      <c r="F14" s="251">
        <f>+D14*E14</f>
        <v>500000</v>
      </c>
      <c r="G14" s="254"/>
      <c r="L14" s="225"/>
    </row>
    <row r="15" spans="1:12" s="213" customFormat="1" ht="30">
      <c r="A15" s="249">
        <v>4</v>
      </c>
      <c r="B15" s="250" t="s">
        <v>175</v>
      </c>
      <c r="C15" s="251" t="s">
        <v>64</v>
      </c>
      <c r="D15" s="252">
        <v>1</v>
      </c>
      <c r="E15" s="251">
        <v>130000</v>
      </c>
      <c r="F15" s="251">
        <f>+D15*E15</f>
        <v>130000</v>
      </c>
      <c r="G15" s="254"/>
      <c r="L15" s="225"/>
    </row>
    <row r="16" spans="1:12" s="213" customFormat="1" ht="15">
      <c r="A16" s="249">
        <v>5</v>
      </c>
      <c r="B16" s="250" t="s">
        <v>223</v>
      </c>
      <c r="C16" s="251" t="s">
        <v>64</v>
      </c>
      <c r="D16" s="252">
        <v>1</v>
      </c>
      <c r="E16" s="251">
        <v>120000</v>
      </c>
      <c r="F16" s="251">
        <f>+D16*E16</f>
        <v>120000</v>
      </c>
      <c r="G16" s="254"/>
      <c r="L16" s="225"/>
    </row>
    <row r="17" spans="1:12" s="225" customFormat="1" ht="28.5">
      <c r="A17" s="405" t="s">
        <v>2</v>
      </c>
      <c r="B17" s="406" t="s">
        <v>13</v>
      </c>
      <c r="C17" s="408"/>
      <c r="D17" s="409"/>
      <c r="E17" s="410"/>
      <c r="F17" s="410">
        <f>SUM(F18:F21)</f>
        <v>17740000</v>
      </c>
      <c r="G17" s="414"/>
      <c r="L17" s="214"/>
    </row>
    <row r="18" spans="1:12" s="213" customFormat="1" ht="30">
      <c r="A18" s="253">
        <v>1</v>
      </c>
      <c r="B18" s="254" t="s">
        <v>143</v>
      </c>
      <c r="C18" s="251" t="s">
        <v>64</v>
      </c>
      <c r="D18" s="252">
        <v>1</v>
      </c>
      <c r="E18" s="255">
        <v>3500000</v>
      </c>
      <c r="F18" s="255">
        <f>+D18*E18</f>
        <v>3500000</v>
      </c>
      <c r="G18" s="415"/>
      <c r="L18" s="214"/>
    </row>
    <row r="19" spans="1:12" s="213" customFormat="1" ht="28.5" customHeight="1">
      <c r="A19" s="253">
        <v>2</v>
      </c>
      <c r="B19" s="256" t="s">
        <v>144</v>
      </c>
      <c r="C19" s="255" t="s">
        <v>45</v>
      </c>
      <c r="D19" s="252">
        <v>1</v>
      </c>
      <c r="E19" s="255">
        <v>1000000</v>
      </c>
      <c r="F19" s="255">
        <f>+D19*E19</f>
        <v>1000000</v>
      </c>
      <c r="G19" s="416"/>
      <c r="L19" s="214"/>
    </row>
    <row r="20" spans="1:12" s="213" customFormat="1" ht="45">
      <c r="A20" s="253">
        <v>3</v>
      </c>
      <c r="B20" s="254" t="s">
        <v>174</v>
      </c>
      <c r="C20" s="255" t="s">
        <v>65</v>
      </c>
      <c r="D20" s="252">
        <v>111</v>
      </c>
      <c r="E20" s="255">
        <v>40000</v>
      </c>
      <c r="F20" s="255">
        <f>+D20*E20</f>
        <v>4440000</v>
      </c>
      <c r="G20" s="417" t="s">
        <v>180</v>
      </c>
      <c r="L20" s="214"/>
    </row>
    <row r="21" spans="1:12" s="213" customFormat="1" ht="15">
      <c r="A21" s="253">
        <v>4</v>
      </c>
      <c r="B21" s="254" t="s">
        <v>15</v>
      </c>
      <c r="C21" s="255" t="s">
        <v>128</v>
      </c>
      <c r="D21" s="252">
        <v>110</v>
      </c>
      <c r="E21" s="255">
        <v>80000</v>
      </c>
      <c r="F21" s="255">
        <f>+D21*E21</f>
        <v>8800000</v>
      </c>
      <c r="G21" s="414"/>
      <c r="L21" s="214"/>
    </row>
    <row r="22" spans="1:12" s="213" customFormat="1" ht="21" customHeight="1">
      <c r="A22" s="405" t="s">
        <v>8</v>
      </c>
      <c r="B22" s="406" t="s">
        <v>147</v>
      </c>
      <c r="C22" s="405"/>
      <c r="D22" s="406"/>
      <c r="E22" s="406"/>
      <c r="F22" s="411">
        <f>F23</f>
        <v>600000</v>
      </c>
      <c r="G22" s="413"/>
      <c r="L22" s="225"/>
    </row>
    <row r="23" spans="1:12" s="213" customFormat="1" ht="24.75" customHeight="1">
      <c r="A23" s="253">
        <v>1</v>
      </c>
      <c r="B23" s="254" t="s">
        <v>148</v>
      </c>
      <c r="C23" s="255" t="s">
        <v>65</v>
      </c>
      <c r="D23" s="257">
        <v>3</v>
      </c>
      <c r="E23" s="258">
        <v>200000</v>
      </c>
      <c r="F23" s="258">
        <f>+D23*E23</f>
        <v>600000</v>
      </c>
      <c r="G23" s="253"/>
      <c r="L23" s="225"/>
    </row>
    <row r="24" spans="1:12" s="213" customFormat="1" ht="15">
      <c r="A24" s="224"/>
      <c r="B24" s="223"/>
      <c r="C24" s="222"/>
      <c r="D24" s="221"/>
      <c r="E24" s="220"/>
      <c r="F24" s="220"/>
      <c r="G24" s="209"/>
      <c r="L24" s="214"/>
    </row>
    <row r="25" spans="1:12" s="213" customFormat="1" ht="15.75">
      <c r="A25" s="208"/>
      <c r="B25" s="219"/>
      <c r="C25" s="218"/>
      <c r="D25" s="217"/>
      <c r="E25" s="217"/>
      <c r="F25" s="216"/>
      <c r="G25" s="215"/>
      <c r="L25" s="214"/>
    </row>
    <row r="26" spans="1:12" s="203" customFormat="1" ht="18">
      <c r="A26" s="208"/>
      <c r="B26" s="212"/>
      <c r="C26" s="211"/>
      <c r="D26" s="210"/>
      <c r="E26" s="210"/>
      <c r="F26" s="206"/>
      <c r="G26" s="209"/>
      <c r="L26" s="204"/>
    </row>
    <row r="27" spans="1:12" s="203" customFormat="1" ht="18">
      <c r="A27" s="207"/>
      <c r="B27" s="207"/>
      <c r="C27" s="208"/>
      <c r="D27" s="207"/>
      <c r="E27" s="207"/>
      <c r="F27" s="206"/>
      <c r="G27" s="205"/>
      <c r="L27" s="204"/>
    </row>
    <row r="28" spans="1:12" ht="15.75">
      <c r="A28" s="201"/>
      <c r="B28" s="201"/>
      <c r="C28" s="201"/>
      <c r="D28" s="202"/>
      <c r="E28" s="201"/>
      <c r="F28" s="201"/>
      <c r="G28" s="200"/>
    </row>
    <row r="29" spans="1:12">
      <c r="A29" s="198"/>
      <c r="B29" s="198"/>
      <c r="C29" s="199"/>
      <c r="D29" s="199"/>
      <c r="E29" s="198"/>
      <c r="F29" s="198"/>
    </row>
    <row r="30" spans="1:12">
      <c r="A30" s="198"/>
      <c r="B30" s="198"/>
      <c r="C30" s="199"/>
      <c r="D30" s="199"/>
      <c r="E30" s="198"/>
      <c r="F30" s="198"/>
    </row>
    <row r="31" spans="1:12" s="196" customFormat="1">
      <c r="A31" s="198"/>
      <c r="B31" s="198"/>
      <c r="C31" s="199"/>
      <c r="D31" s="199"/>
      <c r="E31" s="198"/>
      <c r="F31" s="198"/>
      <c r="H31" s="194"/>
      <c r="I31" s="194"/>
      <c r="J31" s="194"/>
      <c r="K31" s="194"/>
      <c r="L31" s="195"/>
    </row>
    <row r="32" spans="1:12" s="196" customFormat="1">
      <c r="A32" s="198"/>
      <c r="B32" s="198"/>
      <c r="C32" s="199"/>
      <c r="D32" s="199"/>
      <c r="E32" s="198"/>
      <c r="F32" s="198"/>
      <c r="H32" s="194"/>
      <c r="I32" s="194"/>
      <c r="J32" s="194"/>
      <c r="K32" s="194"/>
      <c r="L32" s="195"/>
    </row>
    <row r="33" spans="1:12" s="196" customFormat="1">
      <c r="A33" s="198"/>
      <c r="B33" s="198"/>
      <c r="C33" s="199"/>
      <c r="D33" s="199"/>
      <c r="E33" s="198"/>
      <c r="F33" s="198"/>
      <c r="H33" s="194"/>
      <c r="I33" s="194"/>
      <c r="J33" s="194"/>
      <c r="K33" s="194"/>
      <c r="L33" s="195"/>
    </row>
    <row r="34" spans="1:12" s="196" customFormat="1">
      <c r="A34" s="194"/>
      <c r="B34" s="198"/>
      <c r="C34" s="199"/>
      <c r="D34" s="199"/>
      <c r="E34" s="198"/>
      <c r="F34" s="198"/>
      <c r="H34" s="194"/>
      <c r="I34" s="194"/>
      <c r="J34" s="194"/>
      <c r="K34" s="194"/>
      <c r="L34" s="195"/>
    </row>
    <row r="35" spans="1:12" s="196" customFormat="1">
      <c r="A35" s="194"/>
      <c r="B35" s="198"/>
      <c r="C35" s="199"/>
      <c r="D35" s="199"/>
      <c r="E35" s="198"/>
      <c r="F35" s="198"/>
      <c r="H35" s="194"/>
      <c r="I35" s="194"/>
      <c r="J35" s="194"/>
      <c r="K35" s="194"/>
      <c r="L35" s="195"/>
    </row>
    <row r="36" spans="1:12" s="196" customFormat="1">
      <c r="A36" s="194"/>
      <c r="B36" s="198"/>
      <c r="C36" s="199"/>
      <c r="D36" s="199"/>
      <c r="E36" s="198"/>
      <c r="F36" s="198"/>
      <c r="H36" s="194"/>
      <c r="I36" s="194"/>
      <c r="J36" s="194"/>
      <c r="K36" s="194"/>
      <c r="L36" s="195"/>
    </row>
    <row r="37" spans="1:12" s="196" customFormat="1">
      <c r="A37" s="194"/>
      <c r="B37" s="198"/>
      <c r="C37" s="199"/>
      <c r="D37" s="199"/>
      <c r="E37" s="198"/>
      <c r="F37" s="198"/>
      <c r="H37" s="194"/>
      <c r="I37" s="194"/>
      <c r="J37" s="194"/>
      <c r="K37" s="194"/>
      <c r="L37" s="195"/>
    </row>
  </sheetData>
  <mergeCells count="13">
    <mergeCell ref="A1:G1"/>
    <mergeCell ref="A2:G2"/>
    <mergeCell ref="C3:G3"/>
    <mergeCell ref="C4:G4"/>
    <mergeCell ref="C5:G5"/>
    <mergeCell ref="C6:G6"/>
    <mergeCell ref="B7:E7"/>
    <mergeCell ref="F7:G7"/>
    <mergeCell ref="A10:E10"/>
    <mergeCell ref="A8:A9"/>
    <mergeCell ref="B8:B9"/>
    <mergeCell ref="C8:F8"/>
    <mergeCell ref="G8:G9"/>
  </mergeCells>
  <printOptions horizontalCentered="1"/>
  <pageMargins left="0.51181102362204722" right="0.31496062992125984" top="0.35433070866141736" bottom="0.35433070866141736" header="0.31496062992125984" footer="0.31496062992125984"/>
  <pageSetup paperSize="9" scale="98" fitToHeight="0" orientation="portrait" verticalDpi="0" r:id="rId1"/>
  <headerFooter>
    <oddFooter>Page &amp;P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42"/>
  <sheetViews>
    <sheetView topLeftCell="A7" workbookViewId="0">
      <selection activeCell="B17" sqref="B17"/>
    </sheetView>
  </sheetViews>
  <sheetFormatPr defaultColWidth="10.625" defaultRowHeight="12.75"/>
  <cols>
    <col min="1" max="1" width="4.375" style="194" customWidth="1"/>
    <col min="2" max="2" width="26.5" style="194" customWidth="1"/>
    <col min="3" max="3" width="10.5" style="197" customWidth="1"/>
    <col min="4" max="4" width="8.875" style="197" customWidth="1"/>
    <col min="5" max="5" width="13.125" style="194" customWidth="1"/>
    <col min="6" max="6" width="14.875" style="194" customWidth="1"/>
    <col min="7" max="7" width="13.5" style="196" customWidth="1"/>
    <col min="8" max="8" width="10.625" style="194" customWidth="1"/>
    <col min="9" max="11" width="10.625" style="194"/>
    <col min="12" max="12" width="10.625" style="195"/>
    <col min="13" max="16384" width="10.625" style="194"/>
  </cols>
  <sheetData>
    <row r="1" spans="1:12" ht="18.75">
      <c r="A1" s="469" t="s">
        <v>131</v>
      </c>
      <c r="B1" s="469"/>
      <c r="C1" s="469"/>
      <c r="D1" s="469"/>
      <c r="E1" s="469"/>
      <c r="F1" s="469"/>
      <c r="G1" s="469"/>
    </row>
    <row r="2" spans="1:12" ht="34.5" customHeight="1">
      <c r="A2" s="470" t="s">
        <v>298</v>
      </c>
      <c r="B2" s="471"/>
      <c r="C2" s="471"/>
      <c r="D2" s="471"/>
      <c r="E2" s="471"/>
      <c r="F2" s="471"/>
      <c r="G2" s="471"/>
    </row>
    <row r="3" spans="1:12" ht="31.5" customHeight="1">
      <c r="A3" s="170"/>
      <c r="B3" s="149" t="s">
        <v>113</v>
      </c>
      <c r="C3" s="459" t="s">
        <v>41</v>
      </c>
      <c r="D3" s="459"/>
      <c r="E3" s="459"/>
      <c r="F3" s="459"/>
      <c r="G3" s="459"/>
    </row>
    <row r="4" spans="1:12" ht="21.75" customHeight="1">
      <c r="A4" s="170"/>
      <c r="B4" s="149" t="s">
        <v>114</v>
      </c>
      <c r="C4" s="456" t="s">
        <v>220</v>
      </c>
      <c r="D4" s="456"/>
      <c r="E4" s="456"/>
      <c r="F4" s="456"/>
      <c r="G4" s="456"/>
    </row>
    <row r="5" spans="1:12" ht="18.75" customHeight="1">
      <c r="A5" s="170"/>
      <c r="B5" s="149" t="s">
        <v>115</v>
      </c>
      <c r="C5" s="456" t="s">
        <v>77</v>
      </c>
      <c r="D5" s="456"/>
      <c r="E5" s="456"/>
      <c r="F5" s="456"/>
      <c r="G5" s="456"/>
    </row>
    <row r="6" spans="1:12" s="226" customFormat="1" ht="16.5">
      <c r="A6" s="170"/>
      <c r="B6" s="149" t="s">
        <v>116</v>
      </c>
      <c r="C6" s="456" t="s">
        <v>40</v>
      </c>
      <c r="D6" s="456"/>
      <c r="E6" s="456"/>
      <c r="F6" s="456"/>
      <c r="G6" s="456"/>
      <c r="L6" s="227"/>
    </row>
    <row r="7" spans="1:12" s="226" customFormat="1" ht="18.75">
      <c r="A7" s="3"/>
      <c r="B7" s="460"/>
      <c r="C7" s="461"/>
      <c r="D7" s="461"/>
      <c r="E7" s="461"/>
      <c r="F7" s="514" t="s">
        <v>70</v>
      </c>
      <c r="G7" s="514"/>
      <c r="L7" s="227"/>
    </row>
    <row r="8" spans="1:12" s="226" customFormat="1" ht="15.75">
      <c r="A8" s="516" t="s">
        <v>149</v>
      </c>
      <c r="B8" s="516" t="s">
        <v>150</v>
      </c>
      <c r="C8" s="517" t="s">
        <v>151</v>
      </c>
      <c r="D8" s="517"/>
      <c r="E8" s="517"/>
      <c r="F8" s="517"/>
      <c r="G8" s="516" t="s">
        <v>152</v>
      </c>
      <c r="L8" s="227"/>
    </row>
    <row r="9" spans="1:12" s="226" customFormat="1" ht="15.75">
      <c r="A9" s="516"/>
      <c r="B9" s="516"/>
      <c r="C9" s="239" t="s">
        <v>153</v>
      </c>
      <c r="D9" s="239" t="s">
        <v>154</v>
      </c>
      <c r="E9" s="239" t="s">
        <v>155</v>
      </c>
      <c r="F9" s="239" t="s">
        <v>156</v>
      </c>
      <c r="G9" s="516"/>
      <c r="L9" s="227"/>
    </row>
    <row r="10" spans="1:12" s="213" customFormat="1" ht="21.75" customHeight="1">
      <c r="A10" s="515" t="s">
        <v>6</v>
      </c>
      <c r="B10" s="515"/>
      <c r="C10" s="515"/>
      <c r="D10" s="515"/>
      <c r="E10" s="515"/>
      <c r="F10" s="332">
        <f>F11+F17+F23+F27</f>
        <v>194280000</v>
      </c>
      <c r="G10" s="333"/>
      <c r="L10" s="214"/>
    </row>
    <row r="11" spans="1:12" s="213" customFormat="1" ht="22.5" customHeight="1">
      <c r="A11" s="405" t="s">
        <v>1</v>
      </c>
      <c r="B11" s="406" t="s">
        <v>146</v>
      </c>
      <c r="C11" s="405"/>
      <c r="D11" s="406"/>
      <c r="E11" s="405"/>
      <c r="F11" s="407">
        <f>SUM(F12:F16)</f>
        <v>7500000</v>
      </c>
      <c r="G11" s="412"/>
      <c r="L11" s="225"/>
    </row>
    <row r="12" spans="1:12" s="213" customFormat="1" ht="18.75" customHeight="1">
      <c r="A12" s="249">
        <v>1</v>
      </c>
      <c r="B12" s="250" t="s">
        <v>178</v>
      </c>
      <c r="C12" s="251" t="s">
        <v>222</v>
      </c>
      <c r="D12" s="252">
        <v>4</v>
      </c>
      <c r="E12" s="251">
        <v>1200000</v>
      </c>
      <c r="F12" s="251">
        <f>+D12*E12</f>
        <v>4800000</v>
      </c>
      <c r="G12" s="413"/>
      <c r="L12" s="225"/>
    </row>
    <row r="13" spans="1:12" s="213" customFormat="1" ht="30">
      <c r="A13" s="249">
        <v>2</v>
      </c>
      <c r="B13" s="250" t="s">
        <v>177</v>
      </c>
      <c r="C13" s="251" t="s">
        <v>67</v>
      </c>
      <c r="D13" s="252">
        <v>2</v>
      </c>
      <c r="E13" s="251">
        <v>300000</v>
      </c>
      <c r="F13" s="251">
        <f>+D13*E13*2</f>
        <v>1200000</v>
      </c>
      <c r="G13" s="253"/>
      <c r="L13" s="225"/>
    </row>
    <row r="14" spans="1:12" s="213" customFormat="1" ht="30">
      <c r="A14" s="249">
        <v>3</v>
      </c>
      <c r="B14" s="250" t="s">
        <v>176</v>
      </c>
      <c r="C14" s="251" t="s">
        <v>64</v>
      </c>
      <c r="D14" s="252">
        <v>2</v>
      </c>
      <c r="E14" s="251">
        <v>500000</v>
      </c>
      <c r="F14" s="251">
        <f>+D14*E14</f>
        <v>1000000</v>
      </c>
      <c r="G14" s="254"/>
      <c r="L14" s="225"/>
    </row>
    <row r="15" spans="1:12" s="213" customFormat="1" ht="30">
      <c r="A15" s="249">
        <v>4</v>
      </c>
      <c r="B15" s="250" t="s">
        <v>175</v>
      </c>
      <c r="C15" s="251" t="s">
        <v>64</v>
      </c>
      <c r="D15" s="252">
        <v>2</v>
      </c>
      <c r="E15" s="251">
        <v>130000</v>
      </c>
      <c r="F15" s="251">
        <f>+D15*E15</f>
        <v>260000</v>
      </c>
      <c r="G15" s="254"/>
      <c r="L15" s="225"/>
    </row>
    <row r="16" spans="1:12" s="213" customFormat="1" ht="15">
      <c r="A16" s="249">
        <v>5</v>
      </c>
      <c r="B16" s="250" t="s">
        <v>223</v>
      </c>
      <c r="C16" s="251" t="s">
        <v>64</v>
      </c>
      <c r="D16" s="252">
        <v>2</v>
      </c>
      <c r="E16" s="251">
        <v>120000</v>
      </c>
      <c r="F16" s="251">
        <f>+D16*E16</f>
        <v>240000</v>
      </c>
      <c r="G16" s="254"/>
      <c r="L16" s="225"/>
    </row>
    <row r="17" spans="1:12" s="225" customFormat="1" ht="28.5">
      <c r="A17" s="405" t="s">
        <v>2</v>
      </c>
      <c r="B17" s="406" t="s">
        <v>13</v>
      </c>
      <c r="C17" s="408"/>
      <c r="D17" s="409"/>
      <c r="E17" s="410"/>
      <c r="F17" s="410">
        <f>SUM(F18:F22)</f>
        <v>49220000</v>
      </c>
      <c r="G17" s="414"/>
      <c r="L17" s="214"/>
    </row>
    <row r="18" spans="1:12" s="213" customFormat="1" ht="30">
      <c r="A18" s="253">
        <v>1</v>
      </c>
      <c r="B18" s="254" t="s">
        <v>143</v>
      </c>
      <c r="C18" s="251" t="s">
        <v>64</v>
      </c>
      <c r="D18" s="252">
        <v>2</v>
      </c>
      <c r="E18" s="255">
        <v>3500000</v>
      </c>
      <c r="F18" s="255">
        <f>+D18*E18</f>
        <v>7000000</v>
      </c>
      <c r="G18" s="415"/>
      <c r="L18" s="214"/>
    </row>
    <row r="19" spans="1:12" s="213" customFormat="1" ht="15">
      <c r="A19" s="253">
        <v>2</v>
      </c>
      <c r="B19" s="256" t="s">
        <v>144</v>
      </c>
      <c r="C19" s="255" t="s">
        <v>45</v>
      </c>
      <c r="D19" s="252">
        <v>1</v>
      </c>
      <c r="E19" s="255">
        <v>1000000</v>
      </c>
      <c r="F19" s="255">
        <f>+D19*E19</f>
        <v>1000000</v>
      </c>
      <c r="G19" s="416"/>
      <c r="L19" s="214"/>
    </row>
    <row r="20" spans="1:12" s="213" customFormat="1" ht="45">
      <c r="A20" s="253">
        <v>3</v>
      </c>
      <c r="B20" s="254" t="s">
        <v>174</v>
      </c>
      <c r="C20" s="255" t="s">
        <v>65</v>
      </c>
      <c r="D20" s="252">
        <v>243</v>
      </c>
      <c r="E20" s="255">
        <v>40000</v>
      </c>
      <c r="F20" s="255">
        <f>+D20*E20*2</f>
        <v>19440000</v>
      </c>
      <c r="G20" s="417" t="s">
        <v>184</v>
      </c>
      <c r="L20" s="214"/>
    </row>
    <row r="21" spans="1:12" s="213" customFormat="1" ht="26.25" customHeight="1">
      <c r="A21" s="253">
        <v>4</v>
      </c>
      <c r="B21" s="254" t="s">
        <v>15</v>
      </c>
      <c r="C21" s="255" t="s">
        <v>128</v>
      </c>
      <c r="D21" s="252">
        <v>242</v>
      </c>
      <c r="E21" s="255">
        <v>70000</v>
      </c>
      <c r="F21" s="255">
        <f>+D21*E21</f>
        <v>16940000</v>
      </c>
      <c r="G21" s="414"/>
      <c r="L21" s="214"/>
    </row>
    <row r="22" spans="1:12" s="230" customFormat="1" ht="24" customHeight="1">
      <c r="A22" s="253">
        <v>5</v>
      </c>
      <c r="B22" s="254" t="s">
        <v>183</v>
      </c>
      <c r="C22" s="255" t="s">
        <v>66</v>
      </c>
      <c r="D22" s="252">
        <v>242</v>
      </c>
      <c r="E22" s="255">
        <v>20000</v>
      </c>
      <c r="F22" s="255">
        <f>+D22*E22</f>
        <v>4840000</v>
      </c>
      <c r="G22" s="414"/>
      <c r="L22" s="231"/>
    </row>
    <row r="23" spans="1:12" s="228" customFormat="1" ht="42.75">
      <c r="A23" s="420" t="s">
        <v>8</v>
      </c>
      <c r="B23" s="421" t="s">
        <v>182</v>
      </c>
      <c r="C23" s="422"/>
      <c r="D23" s="423"/>
      <c r="E23" s="422"/>
      <c r="F23" s="422">
        <f>SUM(F24:F26)</f>
        <v>136360000</v>
      </c>
      <c r="G23" s="418"/>
      <c r="L23" s="229"/>
    </row>
    <row r="24" spans="1:12" s="228" customFormat="1" ht="15">
      <c r="A24" s="259">
        <v>1</v>
      </c>
      <c r="B24" s="260" t="s">
        <v>181</v>
      </c>
      <c r="C24" s="261" t="s">
        <v>65</v>
      </c>
      <c r="D24" s="262">
        <v>242</v>
      </c>
      <c r="E24" s="261">
        <v>130000</v>
      </c>
      <c r="F24" s="255">
        <f>+D24*E24*2</f>
        <v>62920000</v>
      </c>
      <c r="G24" s="419"/>
      <c r="L24" s="229"/>
    </row>
    <row r="25" spans="1:12" s="228" customFormat="1" ht="30">
      <c r="A25" s="259">
        <v>2</v>
      </c>
      <c r="B25" s="260" t="s">
        <v>224</v>
      </c>
      <c r="C25" s="261" t="s">
        <v>65</v>
      </c>
      <c r="D25" s="262">
        <v>204</v>
      </c>
      <c r="E25" s="261">
        <v>100000</v>
      </c>
      <c r="F25" s="255">
        <f>+D25*E25*2</f>
        <v>40800000</v>
      </c>
      <c r="G25" s="419"/>
      <c r="L25" s="229"/>
    </row>
    <row r="26" spans="1:12" s="213" customFormat="1" ht="30">
      <c r="A26" s="259">
        <v>3</v>
      </c>
      <c r="B26" s="260" t="s">
        <v>225</v>
      </c>
      <c r="C26" s="261" t="s">
        <v>65</v>
      </c>
      <c r="D26" s="262">
        <v>204</v>
      </c>
      <c r="E26" s="261">
        <v>80000</v>
      </c>
      <c r="F26" s="255">
        <f>+D26*E26*2</f>
        <v>32640000</v>
      </c>
      <c r="G26" s="419"/>
      <c r="L26" s="214"/>
    </row>
    <row r="27" spans="1:12" s="213" customFormat="1" ht="15">
      <c r="A27" s="405" t="s">
        <v>29</v>
      </c>
      <c r="B27" s="406" t="s">
        <v>147</v>
      </c>
      <c r="C27" s="405"/>
      <c r="D27" s="406"/>
      <c r="E27" s="406"/>
      <c r="F27" s="411">
        <f>F28</f>
        <v>1200000</v>
      </c>
      <c r="G27" s="413"/>
      <c r="L27" s="225"/>
    </row>
    <row r="28" spans="1:12" s="213" customFormat="1" ht="29.25" customHeight="1">
      <c r="A28" s="253">
        <v>1</v>
      </c>
      <c r="B28" s="254" t="s">
        <v>148</v>
      </c>
      <c r="C28" s="261" t="s">
        <v>65</v>
      </c>
      <c r="D28" s="257">
        <v>3</v>
      </c>
      <c r="E28" s="258">
        <v>200000</v>
      </c>
      <c r="F28" s="258">
        <f>+D28*E28*2</f>
        <v>1200000</v>
      </c>
      <c r="G28" s="253"/>
      <c r="L28" s="225"/>
    </row>
    <row r="29" spans="1:12" s="213" customFormat="1" ht="15">
      <c r="A29" s="224"/>
      <c r="B29" s="223"/>
      <c r="C29" s="222"/>
      <c r="D29" s="221"/>
      <c r="E29" s="220"/>
      <c r="F29" s="220"/>
      <c r="G29" s="209"/>
      <c r="L29" s="214"/>
    </row>
    <row r="30" spans="1:12" s="213" customFormat="1" ht="15.75">
      <c r="A30" s="208"/>
      <c r="B30" s="219"/>
      <c r="C30" s="218"/>
      <c r="D30" s="217"/>
      <c r="E30" s="217"/>
      <c r="F30" s="216"/>
      <c r="G30" s="215"/>
      <c r="L30" s="214"/>
    </row>
    <row r="31" spans="1:12" s="203" customFormat="1" ht="18">
      <c r="A31" s="208"/>
      <c r="B31" s="212"/>
      <c r="C31" s="211"/>
      <c r="D31" s="210"/>
      <c r="E31" s="210"/>
      <c r="F31" s="206"/>
      <c r="G31" s="209"/>
      <c r="L31" s="204"/>
    </row>
    <row r="32" spans="1:12" s="203" customFormat="1" ht="18">
      <c r="A32" s="207"/>
      <c r="B32" s="207"/>
      <c r="C32" s="208"/>
      <c r="D32" s="207"/>
      <c r="E32" s="207"/>
      <c r="F32" s="206"/>
      <c r="G32" s="205"/>
      <c r="L32" s="204"/>
    </row>
    <row r="33" spans="1:12" ht="15.75">
      <c r="A33" s="201"/>
      <c r="B33" s="201"/>
      <c r="C33" s="201"/>
      <c r="D33" s="202"/>
      <c r="E33" s="201"/>
      <c r="F33" s="201"/>
      <c r="G33" s="200"/>
    </row>
    <row r="34" spans="1:12">
      <c r="A34" s="198"/>
      <c r="B34" s="198"/>
      <c r="C34" s="199"/>
      <c r="D34" s="199"/>
      <c r="E34" s="198"/>
      <c r="F34" s="198"/>
    </row>
    <row r="35" spans="1:12">
      <c r="A35" s="198"/>
      <c r="B35" s="198"/>
      <c r="C35" s="199"/>
      <c r="D35" s="199"/>
      <c r="E35" s="198"/>
      <c r="F35" s="198"/>
    </row>
    <row r="36" spans="1:12" s="196" customFormat="1">
      <c r="A36" s="198"/>
      <c r="B36" s="198"/>
      <c r="C36" s="199"/>
      <c r="D36" s="199"/>
      <c r="E36" s="198"/>
      <c r="F36" s="198"/>
      <c r="H36" s="194"/>
      <c r="I36" s="194"/>
      <c r="J36" s="194"/>
      <c r="K36" s="194"/>
      <c r="L36" s="195"/>
    </row>
    <row r="37" spans="1:12" s="196" customFormat="1">
      <c r="A37" s="198"/>
      <c r="B37" s="198"/>
      <c r="C37" s="199"/>
      <c r="D37" s="199"/>
      <c r="E37" s="198"/>
      <c r="F37" s="198"/>
      <c r="H37" s="194"/>
      <c r="I37" s="194"/>
      <c r="J37" s="194"/>
      <c r="K37" s="194"/>
      <c r="L37" s="195"/>
    </row>
    <row r="38" spans="1:12" s="196" customFormat="1">
      <c r="A38" s="198"/>
      <c r="B38" s="198"/>
      <c r="C38" s="199"/>
      <c r="D38" s="199"/>
      <c r="E38" s="198"/>
      <c r="F38" s="198"/>
      <c r="H38" s="194"/>
      <c r="I38" s="194"/>
      <c r="J38" s="194"/>
      <c r="K38" s="194"/>
      <c r="L38" s="195"/>
    </row>
    <row r="39" spans="1:12" s="196" customFormat="1">
      <c r="A39" s="194"/>
      <c r="B39" s="198"/>
      <c r="C39" s="199"/>
      <c r="D39" s="199"/>
      <c r="E39" s="198"/>
      <c r="F39" s="198"/>
      <c r="H39" s="194"/>
      <c r="I39" s="194"/>
      <c r="J39" s="194"/>
      <c r="K39" s="194"/>
      <c r="L39" s="195"/>
    </row>
    <row r="40" spans="1:12" s="196" customFormat="1">
      <c r="A40" s="194"/>
      <c r="B40" s="198"/>
      <c r="C40" s="199"/>
      <c r="D40" s="199"/>
      <c r="E40" s="198"/>
      <c r="F40" s="198"/>
      <c r="H40" s="194"/>
      <c r="I40" s="194"/>
      <c r="J40" s="194"/>
      <c r="K40" s="194"/>
      <c r="L40" s="195"/>
    </row>
    <row r="41" spans="1:12" s="196" customFormat="1">
      <c r="A41" s="194"/>
      <c r="B41" s="198"/>
      <c r="C41" s="199"/>
      <c r="D41" s="199"/>
      <c r="E41" s="198"/>
      <c r="F41" s="198"/>
      <c r="H41" s="194"/>
      <c r="I41" s="194"/>
      <c r="J41" s="194"/>
      <c r="K41" s="194"/>
      <c r="L41" s="195"/>
    </row>
    <row r="42" spans="1:12" s="196" customFormat="1">
      <c r="A42" s="194"/>
      <c r="B42" s="198"/>
      <c r="C42" s="199"/>
      <c r="D42" s="199"/>
      <c r="E42" s="198"/>
      <c r="F42" s="198"/>
      <c r="H42" s="194"/>
      <c r="I42" s="194"/>
      <c r="J42" s="194"/>
      <c r="K42" s="194"/>
      <c r="L42" s="195"/>
    </row>
  </sheetData>
  <mergeCells count="13">
    <mergeCell ref="A1:G1"/>
    <mergeCell ref="A2:G2"/>
    <mergeCell ref="C3:G3"/>
    <mergeCell ref="C4:G4"/>
    <mergeCell ref="C5:G5"/>
    <mergeCell ref="C6:G6"/>
    <mergeCell ref="B7:E7"/>
    <mergeCell ref="F7:G7"/>
    <mergeCell ref="A10:E10"/>
    <mergeCell ref="A8:A9"/>
    <mergeCell ref="B8:B9"/>
    <mergeCell ref="C8:F8"/>
    <mergeCell ref="G8:G9"/>
  </mergeCells>
  <printOptions horizontalCentered="1"/>
  <pageMargins left="0.51181102362204722" right="0.31496062992125984" top="0.35433070866141736" bottom="0.35433070866141736" header="0.31496062992125984" footer="0.31496062992125984"/>
  <pageSetup paperSize="9" scale="97" fitToHeight="0" orientation="portrait" verticalDpi="0" r:id="rId1"/>
  <headerFooter>
    <oddFooter>Page &amp;P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opLeftCell="A13" zoomScaleNormal="100" workbookViewId="0">
      <selection activeCell="B17" sqref="B17"/>
    </sheetView>
  </sheetViews>
  <sheetFormatPr defaultRowHeight="15.75"/>
  <cols>
    <col min="1" max="1" width="5.25" customWidth="1"/>
    <col min="2" max="2" width="31.375" customWidth="1"/>
    <col min="3" max="3" width="8" customWidth="1"/>
    <col min="4" max="4" width="9.375" customWidth="1"/>
    <col min="5" max="5" width="13.75" customWidth="1"/>
    <col min="6" max="6" width="14.875" customWidth="1"/>
    <col min="7" max="7" width="10.375" customWidth="1"/>
  </cols>
  <sheetData>
    <row r="1" spans="1:7" ht="18.75">
      <c r="A1" s="469" t="s">
        <v>131</v>
      </c>
      <c r="B1" s="469"/>
      <c r="C1" s="469"/>
      <c r="D1" s="469"/>
      <c r="E1" s="469"/>
      <c r="F1" s="469"/>
      <c r="G1" s="469"/>
    </row>
    <row r="2" spans="1:7" ht="35.25" customHeight="1">
      <c r="A2" s="470" t="s">
        <v>344</v>
      </c>
      <c r="B2" s="471"/>
      <c r="C2" s="471"/>
      <c r="D2" s="471"/>
      <c r="E2" s="471"/>
      <c r="F2" s="471"/>
      <c r="G2" s="471"/>
    </row>
    <row r="3" spans="1:7" ht="33" customHeight="1">
      <c r="A3" s="170"/>
      <c r="B3" s="149" t="s">
        <v>113</v>
      </c>
      <c r="C3" s="459" t="s">
        <v>41</v>
      </c>
      <c r="D3" s="459"/>
      <c r="E3" s="459"/>
      <c r="F3" s="459"/>
      <c r="G3" s="459"/>
    </row>
    <row r="4" spans="1:7" ht="16.5">
      <c r="A4" s="170"/>
      <c r="B4" s="149" t="s">
        <v>114</v>
      </c>
      <c r="C4" s="456" t="s">
        <v>221</v>
      </c>
      <c r="D4" s="456"/>
      <c r="E4" s="456"/>
      <c r="F4" s="456"/>
      <c r="G4" s="456"/>
    </row>
    <row r="5" spans="1:7" ht="16.5">
      <c r="A5" s="170"/>
      <c r="B5" s="149" t="s">
        <v>115</v>
      </c>
      <c r="C5" s="456" t="s">
        <v>77</v>
      </c>
      <c r="D5" s="456"/>
      <c r="E5" s="456"/>
      <c r="F5" s="456"/>
      <c r="G5" s="456"/>
    </row>
    <row r="6" spans="1:7" ht="16.5">
      <c r="A6" s="170"/>
      <c r="B6" s="149" t="s">
        <v>116</v>
      </c>
      <c r="C6" s="456" t="s">
        <v>40</v>
      </c>
      <c r="D6" s="456"/>
      <c r="E6" s="456"/>
      <c r="F6" s="456"/>
      <c r="G6" s="456"/>
    </row>
    <row r="7" spans="1:7" ht="18.75">
      <c r="A7" s="3"/>
      <c r="B7" s="460"/>
      <c r="C7" s="461"/>
      <c r="D7" s="461"/>
      <c r="E7" s="461"/>
      <c r="F7" s="466" t="s">
        <v>289</v>
      </c>
      <c r="G7" s="466"/>
    </row>
    <row r="8" spans="1:7">
      <c r="A8" s="463" t="s">
        <v>0</v>
      </c>
      <c r="B8" s="463" t="s">
        <v>12</v>
      </c>
      <c r="C8" s="463" t="s">
        <v>9</v>
      </c>
      <c r="D8" s="463" t="s">
        <v>7</v>
      </c>
      <c r="E8" s="464" t="s">
        <v>32</v>
      </c>
      <c r="F8" s="464"/>
      <c r="G8" s="463" t="s">
        <v>3</v>
      </c>
    </row>
    <row r="9" spans="1:7">
      <c r="A9" s="463"/>
      <c r="B9" s="463"/>
      <c r="C9" s="463"/>
      <c r="D9" s="463"/>
      <c r="E9" s="464" t="s">
        <v>5</v>
      </c>
      <c r="F9" s="463" t="s">
        <v>4</v>
      </c>
      <c r="G9" s="463"/>
    </row>
    <row r="10" spans="1:7">
      <c r="A10" s="463"/>
      <c r="B10" s="463"/>
      <c r="C10" s="463"/>
      <c r="D10" s="463"/>
      <c r="E10" s="464"/>
      <c r="F10" s="463"/>
      <c r="G10" s="463"/>
    </row>
    <row r="11" spans="1:7" ht="23.25" customHeight="1">
      <c r="A11" s="150"/>
      <c r="B11" s="150" t="s">
        <v>6</v>
      </c>
      <c r="C11" s="151"/>
      <c r="D11" s="150"/>
      <c r="E11" s="150"/>
      <c r="F11" s="152">
        <f>SUM(F12,F17,F21,F25)</f>
        <v>204640000</v>
      </c>
      <c r="G11" s="150"/>
    </row>
    <row r="12" spans="1:7" ht="21.75" customHeight="1">
      <c r="A12" s="18" t="s">
        <v>1</v>
      </c>
      <c r="B12" s="19" t="s">
        <v>30</v>
      </c>
      <c r="C12" s="20"/>
      <c r="D12" s="21"/>
      <c r="E12" s="21"/>
      <c r="F12" s="40">
        <f>SUM(F13:F16)</f>
        <v>12000000</v>
      </c>
      <c r="G12" s="101"/>
    </row>
    <row r="13" spans="1:7" ht="24.75" customHeight="1">
      <c r="A13" s="12">
        <v>1</v>
      </c>
      <c r="B13" s="13" t="s">
        <v>58</v>
      </c>
      <c r="C13" s="10" t="s">
        <v>10</v>
      </c>
      <c r="D13" s="11">
        <v>8</v>
      </c>
      <c r="E13" s="37">
        <v>1000000</v>
      </c>
      <c r="F13" s="37">
        <f>E13*D13</f>
        <v>8000000</v>
      </c>
      <c r="G13" s="101"/>
    </row>
    <row r="14" spans="1:7" ht="58.5" customHeight="1">
      <c r="A14" s="12">
        <v>2</v>
      </c>
      <c r="B14" s="13" t="s">
        <v>25</v>
      </c>
      <c r="C14" s="10" t="s">
        <v>11</v>
      </c>
      <c r="D14" s="14">
        <v>4</v>
      </c>
      <c r="E14" s="139">
        <v>300000</v>
      </c>
      <c r="F14" s="37">
        <f t="shared" ref="F14:F16" si="0">E14*D14</f>
        <v>1200000</v>
      </c>
      <c r="G14" s="101"/>
    </row>
    <row r="15" spans="1:7" ht="34.5" customHeight="1">
      <c r="A15" s="12">
        <v>3</v>
      </c>
      <c r="B15" s="13" t="s">
        <v>26</v>
      </c>
      <c r="C15" s="10" t="s">
        <v>11</v>
      </c>
      <c r="D15" s="14">
        <v>4</v>
      </c>
      <c r="E15" s="139">
        <v>350000</v>
      </c>
      <c r="F15" s="37">
        <f t="shared" si="0"/>
        <v>1400000</v>
      </c>
      <c r="G15" s="101"/>
    </row>
    <row r="16" spans="1:7" ht="28.5" customHeight="1">
      <c r="A16" s="12">
        <v>4</v>
      </c>
      <c r="B16" s="13" t="s">
        <v>212</v>
      </c>
      <c r="C16" s="10" t="s">
        <v>11</v>
      </c>
      <c r="D16" s="14">
        <v>4</v>
      </c>
      <c r="E16" s="139">
        <v>350000</v>
      </c>
      <c r="F16" s="37">
        <f t="shared" si="0"/>
        <v>1400000</v>
      </c>
      <c r="G16" s="101"/>
    </row>
    <row r="17" spans="1:7" ht="31.5">
      <c r="A17" s="18" t="s">
        <v>2</v>
      </c>
      <c r="B17" s="19" t="s">
        <v>31</v>
      </c>
      <c r="C17" s="22"/>
      <c r="D17" s="23"/>
      <c r="E17" s="23"/>
      <c r="F17" s="40">
        <f>SUM(F18:F20)</f>
        <v>121800000</v>
      </c>
      <c r="G17" s="101"/>
    </row>
    <row r="18" spans="1:7" ht="46.5" customHeight="1">
      <c r="A18" s="12">
        <v>1</v>
      </c>
      <c r="B18" s="13" t="s">
        <v>27</v>
      </c>
      <c r="C18" s="10" t="s">
        <v>20</v>
      </c>
      <c r="D18" s="14">
        <v>406</v>
      </c>
      <c r="E18" s="139">
        <v>50000</v>
      </c>
      <c r="F18" s="37">
        <f>E18*D18</f>
        <v>20300000</v>
      </c>
      <c r="G18" s="101"/>
    </row>
    <row r="19" spans="1:7" ht="52.5" customHeight="1">
      <c r="A19" s="12">
        <v>2</v>
      </c>
      <c r="B19" s="13" t="s">
        <v>28</v>
      </c>
      <c r="C19" s="10" t="s">
        <v>20</v>
      </c>
      <c r="D19" s="14">
        <v>406</v>
      </c>
      <c r="E19" s="139">
        <v>120000</v>
      </c>
      <c r="F19" s="37">
        <f t="shared" ref="F19:F20" si="1">E19*D19</f>
        <v>48720000</v>
      </c>
      <c r="G19" s="101"/>
    </row>
    <row r="20" spans="1:7" ht="50.25" customHeight="1">
      <c r="A20" s="30">
        <v>3</v>
      </c>
      <c r="B20" s="330" t="s">
        <v>297</v>
      </c>
      <c r="C20" s="30" t="s">
        <v>65</v>
      </c>
      <c r="D20" s="30">
        <v>406</v>
      </c>
      <c r="E20" s="331">
        <v>130000</v>
      </c>
      <c r="F20" s="45">
        <f t="shared" si="1"/>
        <v>52780000</v>
      </c>
      <c r="G20" s="101"/>
    </row>
    <row r="21" spans="1:7" ht="31.5">
      <c r="A21" s="18" t="s">
        <v>8</v>
      </c>
      <c r="B21" s="19" t="s">
        <v>13</v>
      </c>
      <c r="C21" s="20"/>
      <c r="D21" s="21"/>
      <c r="E21" s="21"/>
      <c r="F21" s="40">
        <f>SUM(F22:F24)</f>
        <v>50540000</v>
      </c>
      <c r="G21" s="101"/>
    </row>
    <row r="22" spans="1:7" ht="31.5">
      <c r="A22" s="12">
        <v>1</v>
      </c>
      <c r="B22" s="13" t="s">
        <v>14</v>
      </c>
      <c r="C22" s="10" t="s">
        <v>11</v>
      </c>
      <c r="D22" s="11">
        <v>4</v>
      </c>
      <c r="E22" s="37">
        <v>3500000</v>
      </c>
      <c r="F22" s="37">
        <f>E22*D22</f>
        <v>14000000</v>
      </c>
      <c r="G22" s="101"/>
    </row>
    <row r="23" spans="1:7" ht="31.5">
      <c r="A23" s="12">
        <v>2</v>
      </c>
      <c r="B23" s="13" t="s">
        <v>19</v>
      </c>
      <c r="C23" s="10" t="s">
        <v>20</v>
      </c>
      <c r="D23" s="11">
        <v>406</v>
      </c>
      <c r="E23" s="37">
        <v>40000</v>
      </c>
      <c r="F23" s="37">
        <f t="shared" ref="F23:F24" si="2">E23*D23</f>
        <v>16240000</v>
      </c>
      <c r="G23" s="101"/>
    </row>
    <row r="24" spans="1:7" ht="23.25" customHeight="1">
      <c r="A24" s="12">
        <v>3</v>
      </c>
      <c r="B24" s="13" t="s">
        <v>15</v>
      </c>
      <c r="C24" s="10" t="s">
        <v>34</v>
      </c>
      <c r="D24" s="11">
        <v>406</v>
      </c>
      <c r="E24" s="37">
        <v>50000</v>
      </c>
      <c r="F24" s="37">
        <f t="shared" si="2"/>
        <v>20300000</v>
      </c>
      <c r="G24" s="101"/>
    </row>
    <row r="25" spans="1:7" ht="31.5">
      <c r="A25" s="18" t="s">
        <v>29</v>
      </c>
      <c r="B25" s="24" t="s">
        <v>16</v>
      </c>
      <c r="C25" s="20"/>
      <c r="D25" s="21"/>
      <c r="E25" s="21"/>
      <c r="F25" s="40">
        <f>SUM(F26:F26)</f>
        <v>20300000</v>
      </c>
      <c r="G25" s="101"/>
    </row>
    <row r="26" spans="1:7" ht="31.5">
      <c r="A26" s="12">
        <v>1</v>
      </c>
      <c r="B26" s="15" t="s">
        <v>17</v>
      </c>
      <c r="C26" s="16" t="s">
        <v>20</v>
      </c>
      <c r="D26" s="11">
        <v>406</v>
      </c>
      <c r="E26" s="37">
        <v>50000</v>
      </c>
      <c r="F26" s="37">
        <f>E26*D26</f>
        <v>20300000</v>
      </c>
      <c r="G26" s="101"/>
    </row>
  </sheetData>
  <mergeCells count="16">
    <mergeCell ref="B7:E7"/>
    <mergeCell ref="F7:G7"/>
    <mergeCell ref="A8:A10"/>
    <mergeCell ref="B8:B10"/>
    <mergeCell ref="C8:C10"/>
    <mergeCell ref="D8:D10"/>
    <mergeCell ref="E8:F8"/>
    <mergeCell ref="G8:G10"/>
    <mergeCell ref="E9:E10"/>
    <mergeCell ref="F9:F10"/>
    <mergeCell ref="C6:G6"/>
    <mergeCell ref="A1:G1"/>
    <mergeCell ref="A2:G2"/>
    <mergeCell ref="C3:G3"/>
    <mergeCell ref="C4:G4"/>
    <mergeCell ref="C5:G5"/>
  </mergeCells>
  <printOptions horizontalCentered="1"/>
  <pageMargins left="0.51181102362204722" right="0.31496062992125984" top="0.35433070866141736" bottom="0.35433070866141736" header="0.31496062992125984" footer="0.31496062992125984"/>
  <pageSetup paperSize="9" scale="95" fitToHeight="0" orientation="portrait" verticalDpi="0" r:id="rId1"/>
  <headerFooter>
    <oddFooter>Page &amp;P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M39"/>
  <sheetViews>
    <sheetView tabSelected="1" zoomScale="85" zoomScaleNormal="85" workbookViewId="0">
      <selection activeCell="I34" sqref="I34"/>
    </sheetView>
  </sheetViews>
  <sheetFormatPr defaultColWidth="8.625" defaultRowHeight="15.75"/>
  <cols>
    <col min="1" max="1" width="4.625" style="335" customWidth="1"/>
    <col min="2" max="2" width="45.375" style="335" customWidth="1"/>
    <col min="3" max="3" width="16.25" style="335" customWidth="1"/>
    <col min="4" max="4" width="6.625" style="335" customWidth="1"/>
    <col min="5" max="5" width="6.5" style="335" customWidth="1"/>
    <col min="6" max="6" width="14.5" style="338" customWidth="1"/>
    <col min="7" max="7" width="16" style="335" customWidth="1"/>
    <col min="8" max="8" width="7.75" style="335" customWidth="1"/>
    <col min="9" max="9" width="16.375" style="337" customWidth="1"/>
    <col min="10" max="10" width="16" style="336" customWidth="1"/>
    <col min="11" max="11" width="6.875" style="335" customWidth="1"/>
    <col min="12" max="12" width="20.125" style="335" customWidth="1"/>
    <col min="13" max="16384" width="8.625" style="335"/>
  </cols>
  <sheetData>
    <row r="1" spans="1:13" ht="45" customHeight="1">
      <c r="A1" s="518" t="s">
        <v>354</v>
      </c>
      <c r="B1" s="519"/>
      <c r="C1" s="519"/>
      <c r="D1" s="519"/>
      <c r="E1" s="519"/>
      <c r="F1" s="519"/>
      <c r="G1" s="519"/>
      <c r="H1" s="519"/>
      <c r="I1" s="519"/>
      <c r="J1" s="519"/>
    </row>
    <row r="2" spans="1:13" ht="12.75" customHeight="1">
      <c r="A2" s="346"/>
      <c r="B2" s="400"/>
      <c r="C2" s="400"/>
      <c r="D2" s="400"/>
      <c r="E2" s="400"/>
      <c r="F2" s="400"/>
      <c r="G2" s="400"/>
      <c r="H2" s="400"/>
      <c r="I2" s="400"/>
      <c r="J2" s="399"/>
    </row>
    <row r="3" spans="1:13" ht="17.25" customHeight="1">
      <c r="A3" s="346"/>
      <c r="B3" s="533" t="s">
        <v>348</v>
      </c>
      <c r="C3" s="533"/>
      <c r="D3" s="533"/>
      <c r="E3" s="533"/>
      <c r="F3" s="533"/>
      <c r="G3" s="533"/>
      <c r="H3" s="533"/>
      <c r="I3" s="533"/>
      <c r="J3" s="533"/>
    </row>
    <row r="4" spans="1:13" ht="17.25" customHeight="1">
      <c r="A4" s="346"/>
      <c r="B4" s="535" t="s">
        <v>349</v>
      </c>
      <c r="C4" s="535"/>
      <c r="D4" s="535"/>
      <c r="E4" s="535"/>
      <c r="F4" s="535"/>
      <c r="G4" s="535"/>
      <c r="H4" s="535"/>
      <c r="I4" s="535"/>
      <c r="J4" s="535"/>
    </row>
    <row r="5" spans="1:13" ht="17.25" customHeight="1">
      <c r="A5" s="346"/>
      <c r="B5" s="340" t="s">
        <v>358</v>
      </c>
      <c r="C5" s="340"/>
      <c r="D5" s="340"/>
      <c r="E5" s="340"/>
      <c r="F5" s="398"/>
      <c r="G5" s="340"/>
      <c r="H5" s="340"/>
      <c r="I5" s="397"/>
      <c r="J5" s="340"/>
    </row>
    <row r="6" spans="1:13" ht="17.25" customHeight="1">
      <c r="A6" s="346"/>
      <c r="B6" s="340" t="s">
        <v>350</v>
      </c>
      <c r="C6" s="344"/>
      <c r="D6" s="344"/>
      <c r="E6" s="344"/>
      <c r="F6" s="343"/>
      <c r="G6" s="340"/>
      <c r="H6" s="340"/>
      <c r="I6" s="397"/>
      <c r="J6" s="341"/>
    </row>
    <row r="7" spans="1:13" ht="16.5">
      <c r="A7" s="346"/>
      <c r="C7" s="396"/>
      <c r="D7" s="396"/>
      <c r="E7" s="396"/>
      <c r="F7" s="396"/>
      <c r="G7" s="396"/>
      <c r="H7" s="396"/>
      <c r="I7" s="396"/>
      <c r="J7" s="395" t="s">
        <v>334</v>
      </c>
    </row>
    <row r="8" spans="1:13" ht="23.25" customHeight="1">
      <c r="A8" s="534" t="s">
        <v>0</v>
      </c>
      <c r="B8" s="534" t="s">
        <v>333</v>
      </c>
      <c r="C8" s="534" t="s">
        <v>332</v>
      </c>
      <c r="D8" s="534" t="s">
        <v>154</v>
      </c>
      <c r="E8" s="534" t="s">
        <v>331</v>
      </c>
      <c r="F8" s="526" t="s">
        <v>330</v>
      </c>
      <c r="G8" s="526"/>
      <c r="H8" s="526" t="s">
        <v>329</v>
      </c>
      <c r="I8" s="527" t="s">
        <v>151</v>
      </c>
      <c r="J8" s="520" t="s">
        <v>43</v>
      </c>
    </row>
    <row r="9" spans="1:13" ht="23.25" customHeight="1">
      <c r="A9" s="534"/>
      <c r="B9" s="534"/>
      <c r="C9" s="534"/>
      <c r="D9" s="534"/>
      <c r="E9" s="534"/>
      <c r="F9" s="394" t="s">
        <v>328</v>
      </c>
      <c r="G9" s="393" t="s">
        <v>327</v>
      </c>
      <c r="H9" s="526"/>
      <c r="I9" s="527"/>
      <c r="J9" s="521"/>
    </row>
    <row r="10" spans="1:13">
      <c r="A10" s="392" t="s">
        <v>1</v>
      </c>
      <c r="B10" s="391" t="s">
        <v>326</v>
      </c>
      <c r="C10" s="384"/>
      <c r="D10" s="384"/>
      <c r="E10" s="384"/>
      <c r="F10" s="387"/>
      <c r="G10" s="386"/>
      <c r="H10" s="386"/>
      <c r="I10" s="390">
        <f>I11+I12+I13+I14</f>
        <v>62000000</v>
      </c>
      <c r="J10" s="378"/>
    </row>
    <row r="11" spans="1:13" ht="30">
      <c r="A11" s="389">
        <v>1</v>
      </c>
      <c r="B11" s="388" t="s">
        <v>325</v>
      </c>
      <c r="C11" s="384"/>
      <c r="D11" s="384"/>
      <c r="E11" s="384"/>
      <c r="F11" s="387"/>
      <c r="G11" s="386"/>
      <c r="H11" s="386"/>
      <c r="I11" s="385">
        <v>20000000</v>
      </c>
      <c r="J11" s="528"/>
    </row>
    <row r="12" spans="1:13" ht="30">
      <c r="A12" s="389">
        <v>2</v>
      </c>
      <c r="B12" s="388" t="s">
        <v>324</v>
      </c>
      <c r="C12" s="384"/>
      <c r="D12" s="384"/>
      <c r="E12" s="384"/>
      <c r="F12" s="387"/>
      <c r="G12" s="386"/>
      <c r="H12" s="386"/>
      <c r="I12" s="385">
        <v>20000000</v>
      </c>
      <c r="J12" s="529"/>
    </row>
    <row r="13" spans="1:13">
      <c r="A13" s="389">
        <v>3</v>
      </c>
      <c r="B13" s="388" t="s">
        <v>323</v>
      </c>
      <c r="C13" s="433"/>
      <c r="D13" s="433"/>
      <c r="E13" s="433"/>
      <c r="F13" s="434"/>
      <c r="G13" s="435"/>
      <c r="H13" s="435"/>
      <c r="I13" s="385">
        <v>20000000</v>
      </c>
      <c r="J13" s="529"/>
    </row>
    <row r="14" spans="1:13">
      <c r="A14" s="389">
        <v>4</v>
      </c>
      <c r="B14" s="388" t="s">
        <v>322</v>
      </c>
      <c r="C14" s="384"/>
      <c r="D14" s="384"/>
      <c r="E14" s="384"/>
      <c r="F14" s="387"/>
      <c r="G14" s="386"/>
      <c r="H14" s="386"/>
      <c r="I14" s="385">
        <v>2000000</v>
      </c>
      <c r="J14" s="530"/>
    </row>
    <row r="15" spans="1:13" ht="21.75" customHeight="1">
      <c r="A15" s="384" t="s">
        <v>2</v>
      </c>
      <c r="B15" s="383" t="s">
        <v>321</v>
      </c>
      <c r="C15" s="382"/>
      <c r="D15" s="381">
        <v>1</v>
      </c>
      <c r="E15" s="379" t="s">
        <v>320</v>
      </c>
      <c r="F15" s="380"/>
      <c r="G15" s="379">
        <f>SUM(I16:I28)</f>
        <v>3554526000</v>
      </c>
      <c r="H15" s="379"/>
      <c r="I15" s="358">
        <f>SUM(I16:I29)</f>
        <v>3909978600</v>
      </c>
      <c r="J15" s="378"/>
    </row>
    <row r="16" spans="1:13" s="360" customFormat="1" ht="211.5" customHeight="1">
      <c r="A16" s="439">
        <v>1</v>
      </c>
      <c r="B16" s="440" t="s">
        <v>319</v>
      </c>
      <c r="C16" s="439" t="s">
        <v>318</v>
      </c>
      <c r="D16" s="439">
        <v>1</v>
      </c>
      <c r="E16" s="441" t="s">
        <v>45</v>
      </c>
      <c r="F16" s="442">
        <v>38100</v>
      </c>
      <c r="G16" s="443">
        <f>F16*H16</f>
        <v>1002411000</v>
      </c>
      <c r="H16" s="443">
        <v>26310</v>
      </c>
      <c r="I16" s="444">
        <f>D16*F16*H16</f>
        <v>1002411000</v>
      </c>
      <c r="J16" s="445" t="s">
        <v>355</v>
      </c>
      <c r="M16" s="376"/>
    </row>
    <row r="17" spans="1:13" s="360" customFormat="1" ht="25.5" customHeight="1">
      <c r="A17" s="367">
        <v>2</v>
      </c>
      <c r="B17" s="368" t="s">
        <v>317</v>
      </c>
      <c r="C17" s="367"/>
      <c r="D17" s="367"/>
      <c r="E17" s="366"/>
      <c r="F17" s="372"/>
      <c r="G17" s="365"/>
      <c r="H17" s="365"/>
      <c r="I17" s="364"/>
      <c r="J17" s="377"/>
      <c r="M17" s="376"/>
    </row>
    <row r="18" spans="1:13" s="360" customFormat="1" ht="28.5" customHeight="1">
      <c r="A18" s="367" t="s">
        <v>314</v>
      </c>
      <c r="B18" s="368" t="s">
        <v>316</v>
      </c>
      <c r="C18" s="367"/>
      <c r="D18" s="367">
        <v>180</v>
      </c>
      <c r="E18" s="366" t="s">
        <v>315</v>
      </c>
      <c r="F18" s="372">
        <f>G18/H18</f>
        <v>5.7012542759407072</v>
      </c>
      <c r="G18" s="365">
        <v>150000</v>
      </c>
      <c r="H18" s="365">
        <v>26310</v>
      </c>
      <c r="I18" s="364">
        <f>D18*F18*H18</f>
        <v>27000000</v>
      </c>
      <c r="J18" s="531"/>
    </row>
    <row r="19" spans="1:13" s="360" customFormat="1" ht="40.5" customHeight="1">
      <c r="A19" s="367" t="s">
        <v>314</v>
      </c>
      <c r="B19" s="368" t="s">
        <v>313</v>
      </c>
      <c r="C19" s="367" t="s">
        <v>312</v>
      </c>
      <c r="D19" s="367">
        <v>20</v>
      </c>
      <c r="E19" s="366" t="s">
        <v>311</v>
      </c>
      <c r="F19" s="372">
        <f>G19/H19</f>
        <v>380.08361839604714</v>
      </c>
      <c r="G19" s="365">
        <f>20*500000</f>
        <v>10000000</v>
      </c>
      <c r="H19" s="365">
        <v>26310</v>
      </c>
      <c r="I19" s="364">
        <f>D19*F19*H19</f>
        <v>200000000</v>
      </c>
      <c r="J19" s="532"/>
    </row>
    <row r="20" spans="1:13" s="360" customFormat="1" ht="31.5" customHeight="1">
      <c r="A20" s="367">
        <v>3</v>
      </c>
      <c r="B20" s="375" t="s">
        <v>310</v>
      </c>
      <c r="C20" s="367" t="s">
        <v>351</v>
      </c>
      <c r="D20" s="367">
        <v>20</v>
      </c>
      <c r="E20" s="366" t="s">
        <v>303</v>
      </c>
      <c r="F20" s="372">
        <v>2000</v>
      </c>
      <c r="G20" s="365">
        <f>F20*H20</f>
        <v>52620000</v>
      </c>
      <c r="H20" s="365">
        <v>26310</v>
      </c>
      <c r="I20" s="364">
        <f>D20*F20*H20</f>
        <v>1052400000</v>
      </c>
      <c r="J20" s="363"/>
    </row>
    <row r="21" spans="1:13" s="369" customFormat="1" ht="46.5" customHeight="1">
      <c r="A21" s="367">
        <v>4</v>
      </c>
      <c r="B21" s="375" t="s">
        <v>309</v>
      </c>
      <c r="C21" s="367"/>
      <c r="D21" s="367">
        <v>1</v>
      </c>
      <c r="E21" s="366" t="s">
        <v>305</v>
      </c>
      <c r="F21" s="372">
        <v>100</v>
      </c>
      <c r="G21" s="365">
        <f>F21*H21</f>
        <v>2631000</v>
      </c>
      <c r="H21" s="365">
        <v>26310</v>
      </c>
      <c r="I21" s="364">
        <f>D21*F21*H21</f>
        <v>2631000</v>
      </c>
      <c r="J21" s="363"/>
    </row>
    <row r="22" spans="1:13" s="369" customFormat="1" ht="35.25" customHeight="1">
      <c r="A22" s="367">
        <v>5</v>
      </c>
      <c r="B22" s="368" t="s">
        <v>308</v>
      </c>
      <c r="C22" s="367" t="s">
        <v>351</v>
      </c>
      <c r="D22" s="367">
        <v>20</v>
      </c>
      <c r="E22" s="366" t="s">
        <v>303</v>
      </c>
      <c r="F22" s="372">
        <f>+G22/H22</f>
        <v>149.69061193462562</v>
      </c>
      <c r="G22" s="365">
        <f>195*17028+267900+350000</f>
        <v>3938360</v>
      </c>
      <c r="H22" s="365">
        <v>26310</v>
      </c>
      <c r="I22" s="374">
        <f>D22*G22</f>
        <v>78767200</v>
      </c>
      <c r="J22" s="373"/>
      <c r="K22" s="370"/>
    </row>
    <row r="23" spans="1:13" s="369" customFormat="1" ht="36" customHeight="1">
      <c r="A23" s="367">
        <v>6</v>
      </c>
      <c r="B23" s="368" t="s">
        <v>307</v>
      </c>
      <c r="C23" s="367" t="s">
        <v>351</v>
      </c>
      <c r="D23" s="367">
        <v>20</v>
      </c>
      <c r="E23" s="366" t="s">
        <v>303</v>
      </c>
      <c r="F23" s="372">
        <v>80</v>
      </c>
      <c r="G23" s="371">
        <f t="shared" ref="G23:G27" si="0">F23*H23</f>
        <v>2104800</v>
      </c>
      <c r="H23" s="365">
        <v>26310</v>
      </c>
      <c r="I23" s="364">
        <f>D23*F23*H23</f>
        <v>42096000</v>
      </c>
      <c r="J23" s="373"/>
      <c r="K23" s="370"/>
    </row>
    <row r="24" spans="1:13" s="369" customFormat="1" ht="30" customHeight="1">
      <c r="A24" s="367">
        <v>7</v>
      </c>
      <c r="B24" s="368" t="s">
        <v>306</v>
      </c>
      <c r="C24" s="367" t="s">
        <v>351</v>
      </c>
      <c r="D24" s="367">
        <v>20</v>
      </c>
      <c r="E24" s="366" t="s">
        <v>303</v>
      </c>
      <c r="F24" s="372">
        <v>50</v>
      </c>
      <c r="G24" s="365">
        <f t="shared" si="0"/>
        <v>1315500</v>
      </c>
      <c r="H24" s="365">
        <v>26310</v>
      </c>
      <c r="I24" s="364">
        <f>G24*D24</f>
        <v>26310000</v>
      </c>
      <c r="J24" s="363"/>
      <c r="K24" s="370"/>
    </row>
    <row r="25" spans="1:13" s="369" customFormat="1" ht="26.25" customHeight="1">
      <c r="A25" s="367">
        <v>8</v>
      </c>
      <c r="B25" s="368" t="s">
        <v>345</v>
      </c>
      <c r="C25" s="367"/>
      <c r="D25" s="367">
        <v>1</v>
      </c>
      <c r="E25" s="366" t="s">
        <v>305</v>
      </c>
      <c r="F25" s="372">
        <v>80</v>
      </c>
      <c r="G25" s="365">
        <f t="shared" si="0"/>
        <v>2104800</v>
      </c>
      <c r="H25" s="365">
        <v>26310</v>
      </c>
      <c r="I25" s="364">
        <f>G25*D25</f>
        <v>2104800</v>
      </c>
      <c r="J25" s="363"/>
      <c r="K25" s="370"/>
    </row>
    <row r="26" spans="1:13" s="369" customFormat="1" ht="24" customHeight="1">
      <c r="A26" s="367">
        <v>9</v>
      </c>
      <c r="B26" s="368" t="s">
        <v>352</v>
      </c>
      <c r="C26" s="367" t="s">
        <v>351</v>
      </c>
      <c r="D26" s="367">
        <v>20</v>
      </c>
      <c r="E26" s="366" t="s">
        <v>303</v>
      </c>
      <c r="F26" s="372">
        <f>75*14</f>
        <v>1050</v>
      </c>
      <c r="G26" s="371">
        <f>F26*H26</f>
        <v>27625500</v>
      </c>
      <c r="H26" s="365">
        <v>26310</v>
      </c>
      <c r="I26" s="364">
        <f>D26*F26*H26</f>
        <v>552510000</v>
      </c>
      <c r="J26" s="523"/>
      <c r="K26" s="370"/>
    </row>
    <row r="27" spans="1:13" s="369" customFormat="1" ht="36.75" customHeight="1">
      <c r="A27" s="367">
        <v>10</v>
      </c>
      <c r="B27" s="368" t="s">
        <v>353</v>
      </c>
      <c r="C27" s="367" t="s">
        <v>351</v>
      </c>
      <c r="D27" s="367">
        <v>20</v>
      </c>
      <c r="E27" s="366" t="s">
        <v>303</v>
      </c>
      <c r="F27" s="372">
        <f>70*14</f>
        <v>980</v>
      </c>
      <c r="G27" s="371">
        <f t="shared" si="0"/>
        <v>25783800</v>
      </c>
      <c r="H27" s="365">
        <v>26310</v>
      </c>
      <c r="I27" s="364">
        <f>F27*D27*H27</f>
        <v>515676000</v>
      </c>
      <c r="J27" s="524"/>
      <c r="K27" s="370"/>
    </row>
    <row r="28" spans="1:13" s="369" customFormat="1" ht="48" customHeight="1">
      <c r="A28" s="367">
        <v>11</v>
      </c>
      <c r="B28" s="368" t="s">
        <v>304</v>
      </c>
      <c r="C28" s="367" t="s">
        <v>351</v>
      </c>
      <c r="D28" s="367">
        <v>20</v>
      </c>
      <c r="E28" s="366" t="s">
        <v>303</v>
      </c>
      <c r="F28" s="429">
        <v>100</v>
      </c>
      <c r="G28" s="371">
        <f>F28*H28</f>
        <v>2631000</v>
      </c>
      <c r="H28" s="365">
        <v>26310</v>
      </c>
      <c r="I28" s="364">
        <f>(D28*F28*H28)</f>
        <v>52620000</v>
      </c>
      <c r="J28" s="525"/>
      <c r="K28" s="370"/>
    </row>
    <row r="29" spans="1:13" s="360" customFormat="1" ht="61.5" customHeight="1">
      <c r="A29" s="367">
        <v>12</v>
      </c>
      <c r="B29" s="368" t="s">
        <v>346</v>
      </c>
      <c r="C29" s="367" t="s">
        <v>302</v>
      </c>
      <c r="D29" s="436">
        <v>0.1</v>
      </c>
      <c r="E29" s="366" t="s">
        <v>301</v>
      </c>
      <c r="F29" s="437"/>
      <c r="G29" s="371">
        <f>SUM(I16:I28)</f>
        <v>3554526000</v>
      </c>
      <c r="H29" s="365">
        <v>26310</v>
      </c>
      <c r="I29" s="364">
        <f>D29*G29</f>
        <v>355452600</v>
      </c>
      <c r="J29" s="363"/>
      <c r="K29" s="362"/>
      <c r="L29" s="361"/>
      <c r="M29" s="361"/>
    </row>
    <row r="30" spans="1:13" s="357" customFormat="1" ht="30" customHeight="1">
      <c r="A30" s="446" t="s">
        <v>8</v>
      </c>
      <c r="B30" s="447" t="s">
        <v>300</v>
      </c>
      <c r="C30" s="446"/>
      <c r="D30" s="447"/>
      <c r="E30" s="447"/>
      <c r="F30" s="355"/>
      <c r="G30" s="447"/>
      <c r="H30" s="447"/>
      <c r="I30" s="358">
        <f>I31</f>
        <v>6000000</v>
      </c>
      <c r="J30" s="448"/>
    </row>
    <row r="31" spans="1:13" s="359" customFormat="1" ht="34.5" customHeight="1">
      <c r="A31" s="449">
        <v>1</v>
      </c>
      <c r="B31" s="450" t="s">
        <v>356</v>
      </c>
      <c r="C31" s="449"/>
      <c r="D31" s="449">
        <v>2</v>
      </c>
      <c r="E31" s="451"/>
      <c r="F31" s="452"/>
      <c r="G31" s="453">
        <v>3000000</v>
      </c>
      <c r="H31" s="451"/>
      <c r="I31" s="454">
        <f>D31*G31</f>
        <v>6000000</v>
      </c>
      <c r="J31" s="455"/>
    </row>
    <row r="32" spans="1:13" s="357" customFormat="1" ht="30" customHeight="1">
      <c r="A32" s="446" t="s">
        <v>29</v>
      </c>
      <c r="B32" s="447" t="s">
        <v>299</v>
      </c>
      <c r="C32" s="446"/>
      <c r="D32" s="447"/>
      <c r="E32" s="447"/>
      <c r="F32" s="355"/>
      <c r="G32" s="447"/>
      <c r="H32" s="447"/>
      <c r="I32" s="358">
        <f>I33</f>
        <v>5000000</v>
      </c>
      <c r="J32" s="448"/>
    </row>
    <row r="33" spans="1:10" s="356" customFormat="1" ht="30" customHeight="1">
      <c r="A33" s="449">
        <v>1</v>
      </c>
      <c r="B33" s="450" t="s">
        <v>357</v>
      </c>
      <c r="C33" s="449"/>
      <c r="D33" s="451"/>
      <c r="E33" s="451"/>
      <c r="F33" s="452"/>
      <c r="G33" s="453"/>
      <c r="H33" s="451"/>
      <c r="I33" s="454">
        <v>5000000</v>
      </c>
      <c r="J33" s="455"/>
    </row>
    <row r="34" spans="1:10" ht="30" customHeight="1">
      <c r="A34" s="522" t="s">
        <v>347</v>
      </c>
      <c r="B34" s="522"/>
      <c r="C34" s="354"/>
      <c r="D34" s="354"/>
      <c r="E34" s="354"/>
      <c r="F34" s="355"/>
      <c r="G34" s="354"/>
      <c r="H34" s="354"/>
      <c r="I34" s="353">
        <f>I30+I15+I10+I32</f>
        <v>3982978600</v>
      </c>
      <c r="J34" s="438"/>
    </row>
    <row r="35" spans="1:10" s="347" customFormat="1" ht="18.75" customHeight="1">
      <c r="B35" s="536"/>
      <c r="C35" s="536"/>
      <c r="D35" s="536"/>
      <c r="E35" s="536"/>
      <c r="F35" s="536"/>
      <c r="G35" s="537"/>
      <c r="H35" s="537"/>
      <c r="I35" s="352"/>
      <c r="J35" s="348"/>
    </row>
    <row r="36" spans="1:10" s="347" customFormat="1" ht="18" customHeight="1">
      <c r="B36" s="351"/>
      <c r="F36" s="350"/>
      <c r="I36" s="349"/>
      <c r="J36" s="348"/>
    </row>
    <row r="37" spans="1:10" ht="21.75" customHeight="1">
      <c r="A37" s="346"/>
      <c r="B37" s="340"/>
      <c r="C37" s="344"/>
      <c r="D37" s="345">
        <v>25317</v>
      </c>
      <c r="E37" s="344"/>
      <c r="F37" s="343"/>
      <c r="G37" s="340"/>
      <c r="H37" s="340"/>
      <c r="I37" s="342"/>
      <c r="J37" s="341"/>
    </row>
    <row r="38" spans="1:10" ht="21.75" customHeight="1">
      <c r="B38" s="340"/>
    </row>
    <row r="39" spans="1:10" ht="21.75" customHeight="1">
      <c r="B39" s="339"/>
    </row>
  </sheetData>
  <mergeCells count="18">
    <mergeCell ref="B35:F35"/>
    <mergeCell ref="G35:H35"/>
    <mergeCell ref="A1:J1"/>
    <mergeCell ref="J8:J9"/>
    <mergeCell ref="A34:B34"/>
    <mergeCell ref="J26:J28"/>
    <mergeCell ref="H8:H9"/>
    <mergeCell ref="I8:I9"/>
    <mergeCell ref="J11:J14"/>
    <mergeCell ref="J18:J19"/>
    <mergeCell ref="B3:J3"/>
    <mergeCell ref="A8:A9"/>
    <mergeCell ref="B8:B9"/>
    <mergeCell ref="C8:C9"/>
    <mergeCell ref="D8:D9"/>
    <mergeCell ref="E8:E9"/>
    <mergeCell ref="F8:G8"/>
    <mergeCell ref="B4:J4"/>
  </mergeCells>
  <printOptions horizontalCentered="1"/>
  <pageMargins left="0.51181102362204722" right="0.31496062992125984" top="0.35433070866141736" bottom="0.35433070866141736" header="0.31496062992125984" footer="0.31496062992125984"/>
  <pageSetup paperSize="9" scale="86" fitToHeight="0" orientation="landscape"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opLeftCell="A7" workbookViewId="0">
      <selection activeCell="G17" sqref="G17"/>
    </sheetView>
  </sheetViews>
  <sheetFormatPr defaultRowHeight="15.75"/>
  <cols>
    <col min="1" max="1" width="5.25" customWidth="1"/>
    <col min="2" max="2" width="34" customWidth="1"/>
    <col min="3" max="3" width="8" customWidth="1"/>
    <col min="4" max="4" width="9.375" customWidth="1"/>
    <col min="5" max="5" width="13.5" customWidth="1"/>
    <col min="6" max="6" width="19.375" customWidth="1"/>
    <col min="7" max="7" width="10.25" customWidth="1"/>
  </cols>
  <sheetData>
    <row r="1" spans="1:7" ht="18.75">
      <c r="A1" s="457" t="s">
        <v>131</v>
      </c>
      <c r="B1" s="457"/>
      <c r="C1" s="457"/>
      <c r="D1" s="457"/>
      <c r="E1" s="457"/>
      <c r="F1" s="457"/>
      <c r="G1" s="457"/>
    </row>
    <row r="2" spans="1:7" ht="22.5" customHeight="1">
      <c r="A2" s="458" t="s">
        <v>227</v>
      </c>
      <c r="B2" s="458"/>
      <c r="C2" s="458"/>
      <c r="D2" s="458"/>
      <c r="E2" s="458"/>
      <c r="F2" s="458"/>
      <c r="G2" s="458"/>
    </row>
    <row r="3" spans="1:7" ht="16.5">
      <c r="A3" s="148"/>
      <c r="B3" s="149" t="s">
        <v>113</v>
      </c>
      <c r="C3" s="459" t="s">
        <v>86</v>
      </c>
      <c r="D3" s="459"/>
      <c r="E3" s="459"/>
      <c r="F3" s="459"/>
      <c r="G3" s="459"/>
    </row>
    <row r="4" spans="1:7" ht="16.5">
      <c r="A4" s="148"/>
      <c r="B4" s="149" t="s">
        <v>114</v>
      </c>
      <c r="C4" s="456" t="s">
        <v>120</v>
      </c>
      <c r="D4" s="456"/>
      <c r="E4" s="456"/>
      <c r="F4" s="456"/>
      <c r="G4" s="456"/>
    </row>
    <row r="5" spans="1:7" ht="16.5">
      <c r="A5" s="148"/>
      <c r="B5" s="149" t="s">
        <v>115</v>
      </c>
      <c r="C5" s="456" t="s">
        <v>228</v>
      </c>
      <c r="D5" s="456"/>
      <c r="E5" s="456"/>
      <c r="F5" s="456"/>
      <c r="G5" s="456"/>
    </row>
    <row r="6" spans="1:7" ht="16.5">
      <c r="A6" s="148"/>
      <c r="B6" s="149" t="s">
        <v>116</v>
      </c>
      <c r="C6" s="456" t="s">
        <v>145</v>
      </c>
      <c r="D6" s="456"/>
      <c r="E6" s="456"/>
      <c r="F6" s="456"/>
      <c r="G6" s="456"/>
    </row>
    <row r="7" spans="1:7" ht="18.75">
      <c r="A7" s="3"/>
      <c r="B7" s="460"/>
      <c r="C7" s="461"/>
      <c r="D7" s="461"/>
      <c r="E7" s="461"/>
      <c r="F7" s="462" t="s">
        <v>70</v>
      </c>
      <c r="G7" s="462"/>
    </row>
    <row r="8" spans="1:7">
      <c r="A8" s="463" t="s">
        <v>0</v>
      </c>
      <c r="B8" s="463" t="s">
        <v>12</v>
      </c>
      <c r="C8" s="463" t="s">
        <v>9</v>
      </c>
      <c r="D8" s="463" t="s">
        <v>7</v>
      </c>
      <c r="E8" s="464" t="s">
        <v>32</v>
      </c>
      <c r="F8" s="464"/>
      <c r="G8" s="463" t="s">
        <v>3</v>
      </c>
    </row>
    <row r="9" spans="1:7">
      <c r="A9" s="463"/>
      <c r="B9" s="463"/>
      <c r="C9" s="463"/>
      <c r="D9" s="463"/>
      <c r="E9" s="464" t="s">
        <v>5</v>
      </c>
      <c r="F9" s="465" t="s">
        <v>4</v>
      </c>
      <c r="G9" s="463"/>
    </row>
    <row r="10" spans="1:7">
      <c r="A10" s="463"/>
      <c r="B10" s="463"/>
      <c r="C10" s="463"/>
      <c r="D10" s="463"/>
      <c r="E10" s="464"/>
      <c r="F10" s="465"/>
      <c r="G10" s="463"/>
    </row>
    <row r="11" spans="1:7" ht="25.5" customHeight="1">
      <c r="A11" s="150"/>
      <c r="B11" s="150" t="s">
        <v>190</v>
      </c>
      <c r="C11" s="151"/>
      <c r="D11" s="150"/>
      <c r="E11" s="150"/>
      <c r="F11" s="152">
        <f>F12+F18+F23</f>
        <v>77370000</v>
      </c>
      <c r="G11" s="150"/>
    </row>
    <row r="12" spans="1:7">
      <c r="A12" s="18" t="s">
        <v>1</v>
      </c>
      <c r="B12" s="19" t="s">
        <v>30</v>
      </c>
      <c r="C12" s="20"/>
      <c r="D12" s="21"/>
      <c r="E12" s="21"/>
      <c r="F12" s="40">
        <f>SUM(F13:F17)</f>
        <v>19620000</v>
      </c>
      <c r="G12" s="101"/>
    </row>
    <row r="13" spans="1:7" ht="22.5" customHeight="1">
      <c r="A13" s="12">
        <v>1</v>
      </c>
      <c r="B13" s="13" t="s">
        <v>58</v>
      </c>
      <c r="C13" s="10" t="s">
        <v>10</v>
      </c>
      <c r="D13" s="11">
        <v>6</v>
      </c>
      <c r="E13" s="191">
        <v>1600000</v>
      </c>
      <c r="F13" s="192">
        <f>D13*E13</f>
        <v>9600000</v>
      </c>
      <c r="G13" s="101"/>
    </row>
    <row r="14" spans="1:7" ht="36" customHeight="1">
      <c r="A14" s="12">
        <v>2</v>
      </c>
      <c r="B14" s="13" t="s">
        <v>172</v>
      </c>
      <c r="C14" s="10" t="s">
        <v>10</v>
      </c>
      <c r="D14" s="11">
        <v>6</v>
      </c>
      <c r="E14" s="191">
        <f>E13*70%</f>
        <v>1120000</v>
      </c>
      <c r="F14" s="192">
        <f>D14*E14</f>
        <v>6720000</v>
      </c>
      <c r="G14" s="101"/>
    </row>
    <row r="15" spans="1:7" ht="36.75" customHeight="1">
      <c r="A15" s="12">
        <v>3</v>
      </c>
      <c r="B15" s="13" t="s">
        <v>230</v>
      </c>
      <c r="C15" s="10" t="s">
        <v>11</v>
      </c>
      <c r="D15" s="14">
        <v>3</v>
      </c>
      <c r="E15" s="193">
        <v>200000</v>
      </c>
      <c r="F15" s="192">
        <f>D15*E15</f>
        <v>600000</v>
      </c>
      <c r="G15" s="101"/>
    </row>
    <row r="16" spans="1:7" ht="51.75" customHeight="1">
      <c r="A16" s="12">
        <v>4</v>
      </c>
      <c r="B16" s="13" t="s">
        <v>231</v>
      </c>
      <c r="C16" s="10" t="s">
        <v>283</v>
      </c>
      <c r="D16" s="14">
        <v>2</v>
      </c>
      <c r="E16" s="193">
        <v>600000</v>
      </c>
      <c r="F16" s="192">
        <f>D16*E16</f>
        <v>1200000</v>
      </c>
      <c r="G16" s="101"/>
    </row>
    <row r="17" spans="1:7" ht="36" customHeight="1">
      <c r="A17" s="12">
        <v>5</v>
      </c>
      <c r="B17" s="13" t="s">
        <v>51</v>
      </c>
      <c r="C17" s="10" t="s">
        <v>11</v>
      </c>
      <c r="D17" s="14">
        <v>3</v>
      </c>
      <c r="E17" s="193">
        <v>500000</v>
      </c>
      <c r="F17" s="192">
        <f>D17*E17</f>
        <v>1500000</v>
      </c>
      <c r="G17" s="101"/>
    </row>
    <row r="18" spans="1:7" ht="31.5">
      <c r="A18" s="18" t="s">
        <v>2</v>
      </c>
      <c r="B18" s="19" t="s">
        <v>13</v>
      </c>
      <c r="C18" s="20"/>
      <c r="D18" s="21"/>
      <c r="E18" s="21"/>
      <c r="F18" s="40">
        <f>SUM(F19:F22)</f>
        <v>54450000</v>
      </c>
      <c r="G18" s="101"/>
    </row>
    <row r="19" spans="1:7" ht="31.5">
      <c r="A19" s="12">
        <v>1</v>
      </c>
      <c r="B19" s="13" t="s">
        <v>14</v>
      </c>
      <c r="C19" s="10" t="s">
        <v>11</v>
      </c>
      <c r="D19" s="11">
        <v>3</v>
      </c>
      <c r="E19" s="191">
        <v>6000000</v>
      </c>
      <c r="F19" s="37">
        <f>D19*E19</f>
        <v>18000000</v>
      </c>
      <c r="G19" s="101"/>
    </row>
    <row r="20" spans="1:7" ht="31.5">
      <c r="A20" s="12">
        <v>2</v>
      </c>
      <c r="B20" s="13" t="s">
        <v>19</v>
      </c>
      <c r="C20" s="10" t="s">
        <v>20</v>
      </c>
      <c r="D20" s="192">
        <v>255</v>
      </c>
      <c r="E20" s="191">
        <f>15000*6</f>
        <v>90000</v>
      </c>
      <c r="F20" s="37">
        <f>D20*E20</f>
        <v>22950000</v>
      </c>
      <c r="G20" s="101"/>
    </row>
    <row r="21" spans="1:7" ht="26.25" customHeight="1">
      <c r="A21" s="12">
        <v>3</v>
      </c>
      <c r="B21" s="13" t="s">
        <v>229</v>
      </c>
      <c r="C21" s="10" t="s">
        <v>34</v>
      </c>
      <c r="D21" s="11">
        <v>250</v>
      </c>
      <c r="E21" s="191">
        <v>50000</v>
      </c>
      <c r="F21" s="37">
        <f>D21*E21</f>
        <v>12500000</v>
      </c>
      <c r="G21" s="101"/>
    </row>
    <row r="22" spans="1:7" ht="27" customHeight="1">
      <c r="A22" s="12">
        <v>4</v>
      </c>
      <c r="B22" s="266" t="s">
        <v>144</v>
      </c>
      <c r="C22" s="155" t="s">
        <v>33</v>
      </c>
      <c r="D22" s="11">
        <v>1</v>
      </c>
      <c r="E22" s="191">
        <v>1000000</v>
      </c>
      <c r="F22" s="37">
        <f>D22*E22</f>
        <v>1000000</v>
      </c>
      <c r="G22" s="265"/>
    </row>
    <row r="23" spans="1:7" ht="31.5">
      <c r="A23" s="18" t="s">
        <v>8</v>
      </c>
      <c r="B23" s="24" t="s">
        <v>16</v>
      </c>
      <c r="C23" s="20"/>
      <c r="D23" s="21"/>
      <c r="E23" s="21"/>
      <c r="F23" s="40">
        <f>SUM(F24:F25)</f>
        <v>3300000</v>
      </c>
      <c r="G23" s="101"/>
    </row>
    <row r="24" spans="1:7" ht="31.5">
      <c r="A24" s="12">
        <v>1</v>
      </c>
      <c r="B24" s="15" t="s">
        <v>17</v>
      </c>
      <c r="C24" s="16" t="s">
        <v>45</v>
      </c>
      <c r="D24" s="11">
        <v>1</v>
      </c>
      <c r="E24" s="191">
        <v>300000</v>
      </c>
      <c r="F24" s="37">
        <f>D24*E24</f>
        <v>300000</v>
      </c>
      <c r="G24" s="25"/>
    </row>
    <row r="25" spans="1:7" ht="31.5">
      <c r="A25" s="12">
        <v>2</v>
      </c>
      <c r="B25" s="15" t="s">
        <v>18</v>
      </c>
      <c r="C25" s="16" t="s">
        <v>45</v>
      </c>
      <c r="D25" s="11"/>
      <c r="E25" s="190"/>
      <c r="F25" s="37">
        <v>3000000</v>
      </c>
      <c r="G25" s="11"/>
    </row>
  </sheetData>
  <mergeCells count="16">
    <mergeCell ref="B7:E7"/>
    <mergeCell ref="F7:G7"/>
    <mergeCell ref="A8:A10"/>
    <mergeCell ref="B8:B10"/>
    <mergeCell ref="C8:C10"/>
    <mergeCell ref="D8:D10"/>
    <mergeCell ref="E8:F8"/>
    <mergeCell ref="G8:G10"/>
    <mergeCell ref="E9:E10"/>
    <mergeCell ref="F9:F10"/>
    <mergeCell ref="C6:G6"/>
    <mergeCell ref="A1:G1"/>
    <mergeCell ref="A2:G2"/>
    <mergeCell ref="C3:G3"/>
    <mergeCell ref="C4:G4"/>
    <mergeCell ref="C5:G5"/>
  </mergeCells>
  <printOptions horizontalCentered="1"/>
  <pageMargins left="0.51181102362204722" right="0.31496062992125984" top="0.35433070866141736" bottom="0.35433070866141736" header="0.31496062992125984" footer="0.31496062992125984"/>
  <pageSetup paperSize="9" scale="89" fitToHeight="0" orientation="portrait" verticalDpi="0"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8"/>
  <sheetViews>
    <sheetView topLeftCell="A19" workbookViewId="0">
      <selection activeCell="G17" sqref="G17"/>
    </sheetView>
  </sheetViews>
  <sheetFormatPr defaultColWidth="8" defaultRowHeight="15"/>
  <cols>
    <col min="1" max="1" width="5.25" style="1" customWidth="1"/>
    <col min="2" max="2" width="35.25" style="1" customWidth="1"/>
    <col min="3" max="3" width="8" style="28" customWidth="1"/>
    <col min="4" max="4" width="9.375" style="1" customWidth="1"/>
    <col min="5" max="5" width="13.75" style="1" customWidth="1"/>
    <col min="6" max="6" width="17" style="35" customWidth="1"/>
    <col min="7" max="7" width="11.25" style="2" customWidth="1"/>
    <col min="8" max="8" width="8" style="1"/>
    <col min="9" max="9" width="9" style="1" bestFit="1" customWidth="1"/>
    <col min="10" max="16384" width="8" style="1"/>
  </cols>
  <sheetData>
    <row r="1" spans="1:7" ht="18.75" customHeight="1">
      <c r="A1" s="457" t="s">
        <v>131</v>
      </c>
      <c r="B1" s="457"/>
      <c r="C1" s="457"/>
      <c r="D1" s="457"/>
      <c r="E1" s="457"/>
      <c r="F1" s="457"/>
      <c r="G1" s="457"/>
    </row>
    <row r="2" spans="1:7" ht="30" customHeight="1">
      <c r="A2" s="458" t="s">
        <v>284</v>
      </c>
      <c r="B2" s="458"/>
      <c r="C2" s="458"/>
      <c r="D2" s="458"/>
      <c r="E2" s="458"/>
      <c r="F2" s="458"/>
      <c r="G2" s="458"/>
    </row>
    <row r="3" spans="1:7" ht="36" customHeight="1">
      <c r="A3" s="148"/>
      <c r="B3" s="149" t="s">
        <v>113</v>
      </c>
      <c r="C3" s="459" t="s">
        <v>87</v>
      </c>
      <c r="D3" s="459"/>
      <c r="E3" s="459"/>
      <c r="F3" s="459"/>
      <c r="G3" s="459"/>
    </row>
    <row r="4" spans="1:7" ht="20.25" customHeight="1">
      <c r="A4" s="148"/>
      <c r="B4" s="149" t="s">
        <v>114</v>
      </c>
      <c r="C4" s="456" t="s">
        <v>189</v>
      </c>
      <c r="D4" s="456"/>
      <c r="E4" s="456"/>
      <c r="F4" s="456"/>
      <c r="G4" s="456"/>
    </row>
    <row r="5" spans="1:7" ht="23.1" customHeight="1">
      <c r="A5" s="148"/>
      <c r="B5" s="149" t="s">
        <v>115</v>
      </c>
      <c r="C5" s="456" t="s">
        <v>77</v>
      </c>
      <c r="D5" s="456"/>
      <c r="E5" s="456"/>
      <c r="F5" s="456"/>
      <c r="G5" s="456"/>
    </row>
    <row r="6" spans="1:7" ht="20.25" customHeight="1">
      <c r="A6" s="148"/>
      <c r="B6" s="149" t="s">
        <v>116</v>
      </c>
      <c r="C6" s="456" t="s">
        <v>145</v>
      </c>
      <c r="D6" s="456"/>
      <c r="E6" s="456"/>
      <c r="F6" s="456"/>
      <c r="G6" s="456"/>
    </row>
    <row r="7" spans="1:7" ht="18.75">
      <c r="A7" s="3"/>
      <c r="B7" s="460"/>
      <c r="C7" s="461"/>
      <c r="D7" s="461"/>
      <c r="E7" s="461"/>
      <c r="F7" s="466" t="s">
        <v>70</v>
      </c>
      <c r="G7" s="466"/>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5" t="s">
        <v>4</v>
      </c>
      <c r="G9" s="463"/>
    </row>
    <row r="10" spans="1:7" ht="17.25" customHeight="1">
      <c r="A10" s="463"/>
      <c r="B10" s="463"/>
      <c r="C10" s="463"/>
      <c r="D10" s="463"/>
      <c r="E10" s="464"/>
      <c r="F10" s="465"/>
      <c r="G10" s="463"/>
    </row>
    <row r="11" spans="1:7" ht="29.45" customHeight="1">
      <c r="A11" s="304"/>
      <c r="B11" s="304" t="s">
        <v>173</v>
      </c>
      <c r="C11" s="304"/>
      <c r="D11" s="304"/>
      <c r="E11" s="305"/>
      <c r="F11" s="306">
        <f>F12*4</f>
        <v>168400000</v>
      </c>
      <c r="G11" s="304"/>
    </row>
    <row r="12" spans="1:7" ht="25.5" customHeight="1">
      <c r="A12" s="150"/>
      <c r="B12" s="150" t="s">
        <v>190</v>
      </c>
      <c r="C12" s="151"/>
      <c r="D12" s="150"/>
      <c r="E12" s="150"/>
      <c r="F12" s="152">
        <f>F13+F19+F23</f>
        <v>42100000</v>
      </c>
      <c r="G12" s="150"/>
    </row>
    <row r="13" spans="1:7" ht="24" customHeight="1">
      <c r="A13" s="18" t="s">
        <v>1</v>
      </c>
      <c r="B13" s="19" t="s">
        <v>30</v>
      </c>
      <c r="C13" s="20"/>
      <c r="D13" s="21"/>
      <c r="E13" s="21"/>
      <c r="F13" s="40">
        <f>SUM(F14:F18)</f>
        <v>17100000</v>
      </c>
      <c r="G13" s="101"/>
    </row>
    <row r="14" spans="1:7" ht="32.25" customHeight="1">
      <c r="A14" s="12">
        <v>1</v>
      </c>
      <c r="B14" s="13" t="s">
        <v>336</v>
      </c>
      <c r="C14" s="10" t="s">
        <v>10</v>
      </c>
      <c r="D14" s="11">
        <v>4</v>
      </c>
      <c r="E14" s="191">
        <v>2000000</v>
      </c>
      <c r="F14" s="192">
        <f>D14*E14</f>
        <v>8000000</v>
      </c>
      <c r="G14" s="101"/>
    </row>
    <row r="15" spans="1:7" ht="24" customHeight="1">
      <c r="A15" s="12">
        <v>2</v>
      </c>
      <c r="B15" s="13" t="s">
        <v>172</v>
      </c>
      <c r="C15" s="10" t="s">
        <v>10</v>
      </c>
      <c r="D15" s="11">
        <v>4</v>
      </c>
      <c r="E15" s="191">
        <f>E14*70%</f>
        <v>1400000</v>
      </c>
      <c r="F15" s="192">
        <f>D15*E15</f>
        <v>5600000</v>
      </c>
      <c r="G15" s="101"/>
    </row>
    <row r="16" spans="1:7" ht="39.75" customHeight="1">
      <c r="A16" s="12">
        <v>3</v>
      </c>
      <c r="B16" s="13" t="s">
        <v>171</v>
      </c>
      <c r="C16" s="10" t="s">
        <v>11</v>
      </c>
      <c r="D16" s="14">
        <v>4</v>
      </c>
      <c r="E16" s="193">
        <v>200000</v>
      </c>
      <c r="F16" s="192">
        <f>D16*E16</f>
        <v>800000</v>
      </c>
      <c r="G16" s="101"/>
    </row>
    <row r="17" spans="1:9" ht="47.25" customHeight="1">
      <c r="A17" s="12">
        <v>4</v>
      </c>
      <c r="B17" s="13" t="s">
        <v>170</v>
      </c>
      <c r="C17" s="10" t="s">
        <v>169</v>
      </c>
      <c r="D17" s="14">
        <v>4</v>
      </c>
      <c r="E17" s="193">
        <v>500000</v>
      </c>
      <c r="F17" s="192">
        <f>D17*E17</f>
        <v>2000000</v>
      </c>
      <c r="G17" s="101"/>
    </row>
    <row r="18" spans="1:9" ht="44.25" customHeight="1">
      <c r="A18" s="12">
        <v>5</v>
      </c>
      <c r="B18" s="13" t="s">
        <v>168</v>
      </c>
      <c r="C18" s="10" t="s">
        <v>11</v>
      </c>
      <c r="D18" s="14">
        <v>2</v>
      </c>
      <c r="E18" s="193">
        <v>350000</v>
      </c>
      <c r="F18" s="192">
        <f>D18*E18</f>
        <v>700000</v>
      </c>
      <c r="G18" s="101"/>
    </row>
    <row r="19" spans="1:9" ht="34.5" customHeight="1">
      <c r="A19" s="18" t="s">
        <v>2</v>
      </c>
      <c r="B19" s="19" t="s">
        <v>13</v>
      </c>
      <c r="C19" s="20"/>
      <c r="D19" s="21"/>
      <c r="E19" s="21"/>
      <c r="F19" s="40">
        <f>SUM(F20:F22)</f>
        <v>20200000</v>
      </c>
      <c r="G19" s="101"/>
    </row>
    <row r="20" spans="1:9" ht="42.75" customHeight="1">
      <c r="A20" s="12">
        <v>1</v>
      </c>
      <c r="B20" s="13" t="s">
        <v>167</v>
      </c>
      <c r="C20" s="10" t="s">
        <v>11</v>
      </c>
      <c r="D20" s="11">
        <v>2</v>
      </c>
      <c r="E20" s="191">
        <v>8000000</v>
      </c>
      <c r="F20" s="37">
        <f>D20*E20</f>
        <v>16000000</v>
      </c>
      <c r="G20" s="101"/>
    </row>
    <row r="21" spans="1:9" ht="55.5" customHeight="1">
      <c r="A21" s="12">
        <v>2</v>
      </c>
      <c r="B21" s="13" t="s">
        <v>166</v>
      </c>
      <c r="C21" s="10" t="s">
        <v>20</v>
      </c>
      <c r="D21" s="192">
        <v>60</v>
      </c>
      <c r="E21" s="191">
        <v>20000</v>
      </c>
      <c r="F21" s="37">
        <f>D21*E21</f>
        <v>1200000</v>
      </c>
      <c r="G21" s="101"/>
    </row>
    <row r="22" spans="1:9" ht="37.5" customHeight="1">
      <c r="A22" s="12">
        <v>3</v>
      </c>
      <c r="B22" s="13" t="s">
        <v>165</v>
      </c>
      <c r="C22" s="10" t="s">
        <v>34</v>
      </c>
      <c r="D22" s="11">
        <v>60</v>
      </c>
      <c r="E22" s="191">
        <v>50000</v>
      </c>
      <c r="F22" s="37">
        <f>D22*E22</f>
        <v>3000000</v>
      </c>
      <c r="G22" s="101"/>
    </row>
    <row r="23" spans="1:9" ht="36" customHeight="1">
      <c r="A23" s="18" t="s">
        <v>8</v>
      </c>
      <c r="B23" s="24" t="s">
        <v>16</v>
      </c>
      <c r="C23" s="20"/>
      <c r="D23" s="21"/>
      <c r="E23" s="21"/>
      <c r="F23" s="40">
        <f>SUM(F24:F26)</f>
        <v>4800000</v>
      </c>
      <c r="G23" s="101"/>
    </row>
    <row r="24" spans="1:9" ht="42.75" customHeight="1">
      <c r="A24" s="12">
        <v>1</v>
      </c>
      <c r="B24" s="15" t="s">
        <v>17</v>
      </c>
      <c r="C24" s="16" t="s">
        <v>33</v>
      </c>
      <c r="D24" s="11">
        <v>60</v>
      </c>
      <c r="E24" s="191">
        <v>20000</v>
      </c>
      <c r="F24" s="37">
        <f>D24*E24</f>
        <v>1200000</v>
      </c>
      <c r="G24" s="25"/>
    </row>
    <row r="25" spans="1:9" ht="28.5" customHeight="1">
      <c r="A25" s="12">
        <v>2</v>
      </c>
      <c r="B25" s="15" t="s">
        <v>18</v>
      </c>
      <c r="C25" s="16" t="s">
        <v>20</v>
      </c>
      <c r="D25" s="11">
        <f>4*2</f>
        <v>8</v>
      </c>
      <c r="E25" s="192">
        <v>200000</v>
      </c>
      <c r="F25" s="37">
        <f>D25*E25</f>
        <v>1600000</v>
      </c>
      <c r="G25" s="25"/>
    </row>
    <row r="26" spans="1:9" s="5" customFormat="1" ht="50.25" customHeight="1">
      <c r="A26" s="12">
        <v>3</v>
      </c>
      <c r="B26" s="15" t="s">
        <v>21</v>
      </c>
      <c r="C26" s="16" t="s">
        <v>11</v>
      </c>
      <c r="D26" s="263">
        <v>1</v>
      </c>
      <c r="E26" s="16">
        <v>2000000</v>
      </c>
      <c r="F26" s="37">
        <f>D26*E26</f>
        <v>2000000</v>
      </c>
      <c r="G26" s="25"/>
      <c r="H26" s="6"/>
      <c r="I26" s="4"/>
    </row>
    <row r="27" spans="1:9" ht="13.5" customHeight="1"/>
    <row r="28" spans="1:9" ht="15.75">
      <c r="B28" s="27"/>
      <c r="C28" s="29"/>
      <c r="D28" s="26"/>
      <c r="E28" s="26"/>
      <c r="F28" s="36"/>
      <c r="G28" s="26"/>
    </row>
  </sheetData>
  <mergeCells count="16">
    <mergeCell ref="A1:G1"/>
    <mergeCell ref="A2:G2"/>
    <mergeCell ref="B7:E7"/>
    <mergeCell ref="F7:G7"/>
    <mergeCell ref="A8:A10"/>
    <mergeCell ref="E8:F8"/>
    <mergeCell ref="G8:G10"/>
    <mergeCell ref="E9:E10"/>
    <mergeCell ref="F9:F10"/>
    <mergeCell ref="C3:G3"/>
    <mergeCell ref="C4:G4"/>
    <mergeCell ref="C5:G5"/>
    <mergeCell ref="C6:G6"/>
    <mergeCell ref="B8:B10"/>
    <mergeCell ref="C8:C10"/>
    <mergeCell ref="D8:D10"/>
  </mergeCells>
  <printOptions horizontalCentered="1"/>
  <pageMargins left="0.51181102362204722" right="0.31496062992125984" top="0.35433070866141736" bottom="0.35433070866141736" header="0.31496062992125984" footer="0.31496062992125984"/>
  <pageSetup paperSize="9" scale="89" fitToHeight="0"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39"/>
  <sheetViews>
    <sheetView topLeftCell="A4" zoomScaleNormal="100" workbookViewId="0">
      <selection activeCell="G17" sqref="G17"/>
    </sheetView>
  </sheetViews>
  <sheetFormatPr defaultColWidth="8" defaultRowHeight="15"/>
  <cols>
    <col min="1" max="1" width="5.25" style="1" customWidth="1"/>
    <col min="2" max="2" width="30.25" style="1" customWidth="1"/>
    <col min="3" max="3" width="8" style="28" customWidth="1"/>
    <col min="4" max="4" width="8.5" style="1" customWidth="1"/>
    <col min="5" max="5" width="11.5" style="1" customWidth="1"/>
    <col min="6" max="6" width="11.875" style="1" customWidth="1"/>
    <col min="7" max="7" width="12.25" style="2" customWidth="1"/>
    <col min="8" max="16384" width="8" style="1"/>
  </cols>
  <sheetData>
    <row r="1" spans="1:8" ht="18.75" customHeight="1">
      <c r="A1" s="457" t="s">
        <v>131</v>
      </c>
      <c r="B1" s="457"/>
      <c r="C1" s="457"/>
      <c r="D1" s="457"/>
      <c r="E1" s="457"/>
      <c r="F1" s="457"/>
      <c r="G1" s="457"/>
    </row>
    <row r="2" spans="1:8" ht="39" customHeight="1">
      <c r="A2" s="458" t="s">
        <v>285</v>
      </c>
      <c r="B2" s="458"/>
      <c r="C2" s="458"/>
      <c r="D2" s="458"/>
      <c r="E2" s="458"/>
      <c r="F2" s="458"/>
      <c r="G2" s="458"/>
      <c r="H2" s="147"/>
    </row>
    <row r="3" spans="1:8" ht="38.25" customHeight="1">
      <c r="A3" s="148"/>
      <c r="B3" s="149" t="s">
        <v>113</v>
      </c>
      <c r="C3" s="459" t="s">
        <v>88</v>
      </c>
      <c r="D3" s="459"/>
      <c r="E3" s="459"/>
      <c r="F3" s="459"/>
      <c r="G3" s="459"/>
    </row>
    <row r="4" spans="1:8" ht="20.25" customHeight="1">
      <c r="A4" s="148"/>
      <c r="B4" s="149" t="s">
        <v>114</v>
      </c>
      <c r="C4" s="456" t="s">
        <v>117</v>
      </c>
      <c r="D4" s="456"/>
      <c r="E4" s="456"/>
      <c r="F4" s="456"/>
      <c r="G4" s="456"/>
    </row>
    <row r="5" spans="1:8" ht="20.25" customHeight="1">
      <c r="A5" s="148"/>
      <c r="B5" s="149" t="s">
        <v>115</v>
      </c>
      <c r="C5" s="456" t="s">
        <v>119</v>
      </c>
      <c r="D5" s="456"/>
      <c r="E5" s="456"/>
      <c r="F5" s="456"/>
      <c r="G5" s="456"/>
    </row>
    <row r="6" spans="1:8" ht="20.25" customHeight="1">
      <c r="A6" s="148"/>
      <c r="B6" s="149" t="s">
        <v>116</v>
      </c>
      <c r="C6" s="456" t="s">
        <v>118</v>
      </c>
      <c r="D6" s="456"/>
      <c r="E6" s="456"/>
      <c r="F6" s="456"/>
      <c r="G6" s="456"/>
    </row>
    <row r="7" spans="1:8" ht="18.75">
      <c r="A7" s="3"/>
      <c r="B7" s="307"/>
      <c r="C7" s="308"/>
      <c r="D7" s="308"/>
      <c r="E7" s="308"/>
      <c r="F7" s="128" t="s">
        <v>70</v>
      </c>
    </row>
    <row r="8" spans="1:8" ht="30.75" customHeight="1">
      <c r="A8" s="463" t="s">
        <v>0</v>
      </c>
      <c r="B8" s="463" t="s">
        <v>12</v>
      </c>
      <c r="C8" s="463" t="s">
        <v>9</v>
      </c>
      <c r="D8" s="463" t="s">
        <v>7</v>
      </c>
      <c r="E8" s="464" t="s">
        <v>32</v>
      </c>
      <c r="F8" s="464"/>
      <c r="G8" s="463" t="s">
        <v>3</v>
      </c>
    </row>
    <row r="9" spans="1:8" ht="12.75" customHeight="1">
      <c r="A9" s="463"/>
      <c r="B9" s="463"/>
      <c r="C9" s="463"/>
      <c r="D9" s="463"/>
      <c r="E9" s="464" t="s">
        <v>5</v>
      </c>
      <c r="F9" s="463" t="s">
        <v>4</v>
      </c>
      <c r="G9" s="463"/>
    </row>
    <row r="10" spans="1:8" ht="17.25" customHeight="1">
      <c r="A10" s="463"/>
      <c r="B10" s="463"/>
      <c r="C10" s="463"/>
      <c r="D10" s="463"/>
      <c r="E10" s="464"/>
      <c r="F10" s="463"/>
      <c r="G10" s="463"/>
    </row>
    <row r="11" spans="1:8" ht="25.5" customHeight="1">
      <c r="A11" s="150"/>
      <c r="B11" s="150" t="s">
        <v>6</v>
      </c>
      <c r="C11" s="151"/>
      <c r="D11" s="150"/>
      <c r="E11" s="150"/>
      <c r="F11" s="152">
        <f>+F12+F14</f>
        <v>31200000</v>
      </c>
      <c r="G11" s="150"/>
    </row>
    <row r="12" spans="1:8" ht="24" customHeight="1">
      <c r="A12" s="18" t="s">
        <v>1</v>
      </c>
      <c r="B12" s="19" t="s">
        <v>30</v>
      </c>
      <c r="C12" s="20"/>
      <c r="D12" s="21"/>
      <c r="E12" s="21"/>
      <c r="F12" s="40">
        <f>+F13</f>
        <v>4800000</v>
      </c>
      <c r="G12" s="101"/>
    </row>
    <row r="13" spans="1:8" ht="39.75" customHeight="1">
      <c r="A13" s="12">
        <v>1</v>
      </c>
      <c r="B13" s="13" t="s">
        <v>58</v>
      </c>
      <c r="C13" s="10" t="s">
        <v>10</v>
      </c>
      <c r="D13" s="11">
        <v>4</v>
      </c>
      <c r="E13" s="56">
        <v>1200000</v>
      </c>
      <c r="F13" s="37">
        <f>D13*E13</f>
        <v>4800000</v>
      </c>
      <c r="G13" s="101"/>
    </row>
    <row r="14" spans="1:8" s="7" customFormat="1" ht="45" customHeight="1">
      <c r="A14" s="18" t="s">
        <v>2</v>
      </c>
      <c r="B14" s="19" t="s">
        <v>13</v>
      </c>
      <c r="C14" s="22"/>
      <c r="D14" s="57"/>
      <c r="E14" s="57"/>
      <c r="F14" s="40">
        <f>+F15+F16+F17</f>
        <v>26400000</v>
      </c>
      <c r="G14" s="101"/>
    </row>
    <row r="15" spans="1:8" ht="31.5" customHeight="1">
      <c r="A15" s="12">
        <v>1</v>
      </c>
      <c r="B15" s="13" t="s">
        <v>14</v>
      </c>
      <c r="C15" s="10" t="s">
        <v>11</v>
      </c>
      <c r="D15" s="11">
        <v>2</v>
      </c>
      <c r="E15" s="56">
        <v>6000000</v>
      </c>
      <c r="F15" s="37">
        <f>D15*E15</f>
        <v>12000000</v>
      </c>
      <c r="G15" s="101"/>
    </row>
    <row r="16" spans="1:8" ht="40.5" customHeight="1">
      <c r="A16" s="12">
        <v>2</v>
      </c>
      <c r="B16" s="13" t="s">
        <v>19</v>
      </c>
      <c r="C16" s="10" t="s">
        <v>20</v>
      </c>
      <c r="D16" s="11">
        <v>160</v>
      </c>
      <c r="E16" s="56">
        <v>40000</v>
      </c>
      <c r="F16" s="37">
        <f>D16*E16</f>
        <v>6400000</v>
      </c>
      <c r="G16" s="101"/>
    </row>
    <row r="17" spans="1:7" ht="24" customHeight="1">
      <c r="A17" s="12">
        <v>3</v>
      </c>
      <c r="B17" s="13" t="s">
        <v>15</v>
      </c>
      <c r="C17" s="10" t="s">
        <v>34</v>
      </c>
      <c r="D17" s="11">
        <v>160</v>
      </c>
      <c r="E17" s="56">
        <v>50000</v>
      </c>
      <c r="F17" s="37">
        <f>D17*E17</f>
        <v>8000000</v>
      </c>
      <c r="G17" s="101"/>
    </row>
    <row r="18" spans="1:7" ht="39" customHeight="1">
      <c r="C18" s="1"/>
      <c r="G18" s="1"/>
    </row>
    <row r="19" spans="1:7" ht="30.75" customHeight="1">
      <c r="C19" s="1"/>
      <c r="G19" s="1"/>
    </row>
    <row r="20" spans="1:7" ht="51" customHeight="1">
      <c r="C20" s="1"/>
      <c r="G20" s="1"/>
    </row>
    <row r="21" spans="1:7" ht="36" customHeight="1">
      <c r="C21" s="1"/>
      <c r="G21" s="1"/>
    </row>
    <row r="22" spans="1:7" ht="33" customHeight="1">
      <c r="C22" s="1"/>
      <c r="G22" s="1"/>
    </row>
    <row r="23" spans="1:7" ht="42.75" customHeight="1">
      <c r="C23" s="1"/>
      <c r="G23" s="1"/>
    </row>
    <row r="24" spans="1:7" ht="12.75">
      <c r="C24" s="1"/>
      <c r="G24" s="1"/>
    </row>
    <row r="25" spans="1:7" ht="12.75">
      <c r="C25" s="1"/>
      <c r="G25" s="1"/>
    </row>
    <row r="26" spans="1:7" ht="12.75">
      <c r="C26" s="1"/>
      <c r="G26" s="1"/>
    </row>
    <row r="27" spans="1:7" ht="26.25" customHeight="1">
      <c r="C27" s="1"/>
      <c r="G27" s="1"/>
    </row>
    <row r="28" spans="1:7" ht="12.75">
      <c r="C28" s="1"/>
      <c r="G28" s="1"/>
    </row>
    <row r="29" spans="1:7" ht="31.5" customHeight="1">
      <c r="C29" s="1"/>
      <c r="G29" s="1"/>
    </row>
    <row r="30" spans="1:7" ht="12.75">
      <c r="C30" s="1"/>
      <c r="G30" s="1"/>
    </row>
    <row r="31" spans="1:7" ht="12.75">
      <c r="C31" s="1"/>
      <c r="G31" s="1"/>
    </row>
    <row r="32" spans="1:7" ht="12.75">
      <c r="C32" s="1"/>
      <c r="G32" s="1"/>
    </row>
    <row r="33" spans="1:7" ht="24" customHeight="1">
      <c r="C33" s="1"/>
      <c r="G33" s="1"/>
    </row>
    <row r="34" spans="1:7" ht="30" customHeight="1">
      <c r="C34" s="1"/>
      <c r="G34" s="1"/>
    </row>
    <row r="35" spans="1:7" ht="32.25" customHeight="1">
      <c r="C35" s="1"/>
      <c r="G35" s="1"/>
    </row>
    <row r="36" spans="1:7" s="5" customFormat="1" ht="36" customHeight="1">
      <c r="A36" s="6"/>
      <c r="B36" s="4"/>
    </row>
    <row r="37" spans="1:7" ht="24" customHeight="1"/>
    <row r="38" spans="1:7" ht="13.5" customHeight="1">
      <c r="B38" s="467"/>
      <c r="C38" s="467"/>
      <c r="D38" s="467"/>
      <c r="E38" s="467"/>
      <c r="F38" s="467"/>
      <c r="G38" s="467"/>
    </row>
    <row r="39" spans="1:7" ht="96" customHeight="1">
      <c r="B39" s="27"/>
      <c r="C39" s="29"/>
      <c r="D39" s="26"/>
      <c r="E39" s="26"/>
      <c r="F39" s="26"/>
      <c r="G39" s="26"/>
    </row>
  </sheetData>
  <mergeCells count="15">
    <mergeCell ref="B38:G38"/>
    <mergeCell ref="B8:B10"/>
    <mergeCell ref="D8:D10"/>
    <mergeCell ref="A1:G1"/>
    <mergeCell ref="F9:F10"/>
    <mergeCell ref="C6:G6"/>
    <mergeCell ref="A2:G2"/>
    <mergeCell ref="A8:A10"/>
    <mergeCell ref="G8:G10"/>
    <mergeCell ref="C8:C10"/>
    <mergeCell ref="E8:F8"/>
    <mergeCell ref="C3:G3"/>
    <mergeCell ref="C4:G4"/>
    <mergeCell ref="C5:G5"/>
    <mergeCell ref="E9:E10"/>
  </mergeCells>
  <printOptions horizontalCentered="1"/>
  <pageMargins left="0.51181102362204722" right="0.31496062992125984" top="0.35433070866141736" bottom="0.35433070866141736" header="0.31496062992125984" footer="0.31496062992125984"/>
  <pageSetup paperSize="9" fitToHeight="0"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G17" sqref="G17"/>
    </sheetView>
  </sheetViews>
  <sheetFormatPr defaultColWidth="8" defaultRowHeight="15"/>
  <cols>
    <col min="1" max="1" width="5.25" style="1" customWidth="1"/>
    <col min="2" max="2" width="33.125" style="1" customWidth="1"/>
    <col min="3" max="3" width="8" style="28" customWidth="1"/>
    <col min="4" max="4" width="11.875" style="1" customWidth="1"/>
    <col min="5" max="5" width="14" style="1" customWidth="1"/>
    <col min="6" max="6" width="17" style="1" customWidth="1"/>
    <col min="7" max="7" width="11.625" style="2" customWidth="1"/>
    <col min="8" max="16384" width="8" style="1"/>
  </cols>
  <sheetData>
    <row r="1" spans="1:7" ht="18.75" customHeight="1">
      <c r="A1" s="457" t="s">
        <v>131</v>
      </c>
      <c r="B1" s="457"/>
      <c r="C1" s="457"/>
      <c r="D1" s="457"/>
      <c r="E1" s="457"/>
      <c r="F1" s="457"/>
      <c r="G1" s="457"/>
    </row>
    <row r="2" spans="1:7" ht="39.75" customHeight="1">
      <c r="A2" s="468" t="s">
        <v>287</v>
      </c>
      <c r="B2" s="469"/>
      <c r="C2" s="469"/>
      <c r="D2" s="469"/>
      <c r="E2" s="469"/>
      <c r="F2" s="469"/>
      <c r="G2" s="469"/>
    </row>
    <row r="3" spans="1:7" ht="33.75" customHeight="1">
      <c r="A3" s="148"/>
      <c r="B3" s="149" t="s">
        <v>113</v>
      </c>
      <c r="C3" s="459" t="s">
        <v>89</v>
      </c>
      <c r="D3" s="459"/>
      <c r="E3" s="459"/>
      <c r="F3" s="459"/>
      <c r="G3" s="459"/>
    </row>
    <row r="4" spans="1:7" ht="20.25" customHeight="1">
      <c r="A4" s="148"/>
      <c r="B4" s="149" t="s">
        <v>114</v>
      </c>
      <c r="C4" s="456" t="s">
        <v>142</v>
      </c>
      <c r="D4" s="456"/>
      <c r="E4" s="456"/>
      <c r="F4" s="456"/>
      <c r="G4" s="456"/>
    </row>
    <row r="5" spans="1:7" ht="20.25" customHeight="1">
      <c r="A5" s="148"/>
      <c r="B5" s="149" t="s">
        <v>115</v>
      </c>
      <c r="C5" s="456" t="s">
        <v>119</v>
      </c>
      <c r="D5" s="456"/>
      <c r="E5" s="456"/>
      <c r="F5" s="456"/>
      <c r="G5" s="456"/>
    </row>
    <row r="6" spans="1:7" ht="20.25" customHeight="1">
      <c r="A6" s="148"/>
      <c r="B6" s="149" t="s">
        <v>116</v>
      </c>
      <c r="C6" s="456" t="s">
        <v>157</v>
      </c>
      <c r="D6" s="456"/>
      <c r="E6" s="456"/>
      <c r="F6" s="456"/>
      <c r="G6" s="456"/>
    </row>
    <row r="7" spans="1:7" ht="20.25" customHeight="1">
      <c r="A7" s="3"/>
      <c r="B7" s="307"/>
      <c r="C7" s="308"/>
      <c r="D7" s="308"/>
      <c r="E7" s="308"/>
      <c r="F7" s="102" t="s">
        <v>286</v>
      </c>
      <c r="G7" s="102"/>
    </row>
    <row r="8" spans="1:7" ht="30.75" customHeight="1">
      <c r="A8" s="463" t="s">
        <v>0</v>
      </c>
      <c r="B8" s="463" t="s">
        <v>12</v>
      </c>
      <c r="C8" s="463" t="s">
        <v>9</v>
      </c>
      <c r="D8" s="463" t="s">
        <v>7</v>
      </c>
      <c r="E8" s="464" t="s">
        <v>32</v>
      </c>
      <c r="F8" s="464"/>
      <c r="G8" s="463" t="s">
        <v>3</v>
      </c>
    </row>
    <row r="9" spans="1:7" ht="12.75" customHeight="1">
      <c r="A9" s="463"/>
      <c r="B9" s="463"/>
      <c r="C9" s="463"/>
      <c r="D9" s="463"/>
      <c r="E9" s="464" t="s">
        <v>5</v>
      </c>
      <c r="F9" s="463" t="s">
        <v>4</v>
      </c>
      <c r="G9" s="463"/>
    </row>
    <row r="10" spans="1:7" ht="17.25" customHeight="1">
      <c r="A10" s="463"/>
      <c r="B10" s="463"/>
      <c r="C10" s="463"/>
      <c r="D10" s="463"/>
      <c r="E10" s="464"/>
      <c r="F10" s="463"/>
      <c r="G10" s="463"/>
    </row>
    <row r="11" spans="1:7" ht="25.5" customHeight="1">
      <c r="A11" s="150"/>
      <c r="B11" s="150" t="s">
        <v>6</v>
      </c>
      <c r="C11" s="151"/>
      <c r="D11" s="150"/>
      <c r="E11" s="150"/>
      <c r="F11" s="157">
        <f>F12+F18+F22</f>
        <v>59400000</v>
      </c>
      <c r="G11" s="150"/>
    </row>
    <row r="12" spans="1:7" ht="24" customHeight="1">
      <c r="A12" s="18" t="s">
        <v>1</v>
      </c>
      <c r="B12" s="19" t="s">
        <v>30</v>
      </c>
      <c r="C12" s="20"/>
      <c r="D12" s="21"/>
      <c r="E12" s="21"/>
      <c r="F12" s="133">
        <f>SUM(F13:F17)</f>
        <v>12000000</v>
      </c>
      <c r="G12" s="101"/>
    </row>
    <row r="13" spans="1:7" ht="24" customHeight="1">
      <c r="A13" s="12">
        <v>1</v>
      </c>
      <c r="B13" s="13" t="s">
        <v>58</v>
      </c>
      <c r="C13" s="10" t="s">
        <v>68</v>
      </c>
      <c r="D13" s="11">
        <v>2</v>
      </c>
      <c r="E13" s="130">
        <v>2000000</v>
      </c>
      <c r="F13" s="130">
        <f>D13*E13</f>
        <v>4000000</v>
      </c>
      <c r="G13" s="101"/>
    </row>
    <row r="14" spans="1:7" ht="24" customHeight="1">
      <c r="A14" s="12">
        <v>2</v>
      </c>
      <c r="B14" s="13" t="s">
        <v>22</v>
      </c>
      <c r="C14" s="10" t="s">
        <v>68</v>
      </c>
      <c r="D14" s="11">
        <v>2</v>
      </c>
      <c r="E14" s="130">
        <v>1400000</v>
      </c>
      <c r="F14" s="130">
        <f>D14*E14</f>
        <v>2800000</v>
      </c>
      <c r="G14" s="101"/>
    </row>
    <row r="15" spans="1:7" ht="30.75" customHeight="1">
      <c r="A15" s="12">
        <v>3</v>
      </c>
      <c r="B15" s="13" t="s">
        <v>24</v>
      </c>
      <c r="C15" s="10" t="s">
        <v>64</v>
      </c>
      <c r="D15" s="14">
        <v>4</v>
      </c>
      <c r="E15" s="131">
        <v>200000</v>
      </c>
      <c r="F15" s="130">
        <f>D15*E15</f>
        <v>800000</v>
      </c>
      <c r="G15" s="101"/>
    </row>
    <row r="16" spans="1:7" ht="47.25">
      <c r="A16" s="12">
        <v>4</v>
      </c>
      <c r="B16" s="13" t="s">
        <v>25</v>
      </c>
      <c r="C16" s="10" t="s">
        <v>64</v>
      </c>
      <c r="D16" s="14">
        <v>4</v>
      </c>
      <c r="E16" s="131">
        <v>400000</v>
      </c>
      <c r="F16" s="130">
        <f>D16*E16</f>
        <v>1600000</v>
      </c>
      <c r="G16" s="101"/>
    </row>
    <row r="17" spans="1:7" ht="30" customHeight="1">
      <c r="A17" s="12">
        <v>5</v>
      </c>
      <c r="B17" s="13" t="s">
        <v>26</v>
      </c>
      <c r="C17" s="10" t="s">
        <v>64</v>
      </c>
      <c r="D17" s="14">
        <v>4</v>
      </c>
      <c r="E17" s="131">
        <v>700000</v>
      </c>
      <c r="F17" s="130">
        <f>D17*E17</f>
        <v>2800000</v>
      </c>
      <c r="G17" s="101"/>
    </row>
    <row r="18" spans="1:7" ht="35.25" customHeight="1">
      <c r="A18" s="18" t="s">
        <v>2</v>
      </c>
      <c r="B18" s="19" t="s">
        <v>13</v>
      </c>
      <c r="C18" s="20"/>
      <c r="D18" s="21"/>
      <c r="E18" s="21"/>
      <c r="F18" s="133">
        <f>SUM(F19:F21)</f>
        <v>41400000</v>
      </c>
      <c r="G18" s="101"/>
    </row>
    <row r="19" spans="1:7" ht="63" customHeight="1">
      <c r="A19" s="12">
        <v>1</v>
      </c>
      <c r="B19" s="13" t="s">
        <v>129</v>
      </c>
      <c r="C19" s="10" t="s">
        <v>64</v>
      </c>
      <c r="D19" s="11">
        <v>1</v>
      </c>
      <c r="E19" s="130">
        <v>21000000</v>
      </c>
      <c r="F19" s="130">
        <f>D19*E19</f>
        <v>21000000</v>
      </c>
      <c r="G19" s="101"/>
    </row>
    <row r="20" spans="1:7" ht="40.5" customHeight="1">
      <c r="A20" s="12">
        <v>2</v>
      </c>
      <c r="B20" s="13" t="s">
        <v>19</v>
      </c>
      <c r="C20" s="48" t="s">
        <v>65</v>
      </c>
      <c r="D20" s="264">
        <v>204</v>
      </c>
      <c r="E20" s="140">
        <v>40000</v>
      </c>
      <c r="F20" s="140">
        <f>D20*E20</f>
        <v>8160000</v>
      </c>
      <c r="G20" s="101"/>
    </row>
    <row r="21" spans="1:7" ht="24" customHeight="1">
      <c r="A21" s="12">
        <v>3</v>
      </c>
      <c r="B21" s="13" t="s">
        <v>15</v>
      </c>
      <c r="C21" s="48" t="s">
        <v>128</v>
      </c>
      <c r="D21" s="264">
        <v>204</v>
      </c>
      <c r="E21" s="140">
        <v>60000</v>
      </c>
      <c r="F21" s="140">
        <f>D21*E21</f>
        <v>12240000</v>
      </c>
      <c r="G21" s="101"/>
    </row>
    <row r="22" spans="1:7" ht="30" customHeight="1">
      <c r="A22" s="18" t="s">
        <v>8</v>
      </c>
      <c r="B22" s="24" t="s">
        <v>16</v>
      </c>
      <c r="C22" s="20"/>
      <c r="D22" s="21"/>
      <c r="E22" s="142"/>
      <c r="F22" s="141">
        <f>SUM(F23:F23)</f>
        <v>6000000</v>
      </c>
      <c r="G22" s="101"/>
    </row>
    <row r="23" spans="1:7" ht="30" customHeight="1">
      <c r="A23" s="12">
        <v>1</v>
      </c>
      <c r="B23" s="15" t="s">
        <v>17</v>
      </c>
      <c r="C23" s="16" t="s">
        <v>45</v>
      </c>
      <c r="D23" s="11">
        <v>1</v>
      </c>
      <c r="E23" s="130">
        <v>6000000</v>
      </c>
      <c r="F23" s="130">
        <f>D23*E23</f>
        <v>6000000</v>
      </c>
      <c r="G23" s="101"/>
    </row>
    <row r="24" spans="1:7" ht="13.5" customHeight="1"/>
    <row r="25" spans="1:7" ht="15.75">
      <c r="B25" s="27"/>
      <c r="C25" s="29"/>
      <c r="D25" s="26"/>
      <c r="E25" s="26"/>
      <c r="F25" s="26"/>
      <c r="G25" s="26"/>
    </row>
  </sheetData>
  <mergeCells count="14">
    <mergeCell ref="A1:G1"/>
    <mergeCell ref="F9:F10"/>
    <mergeCell ref="B8:B10"/>
    <mergeCell ref="A2:G2"/>
    <mergeCell ref="D8:D10"/>
    <mergeCell ref="A8:A10"/>
    <mergeCell ref="G8:G10"/>
    <mergeCell ref="C8:C10"/>
    <mergeCell ref="E8:F8"/>
    <mergeCell ref="E9:E10"/>
    <mergeCell ref="C3:G3"/>
    <mergeCell ref="C4:G4"/>
    <mergeCell ref="C5:G5"/>
    <mergeCell ref="C6:G6"/>
  </mergeCells>
  <printOptions horizontalCentered="1"/>
  <pageMargins left="0.51181102362204722" right="0.31496062992125984" top="0.35433070866141736" bottom="0.35433070866141736" header="0.31496062992125984" footer="0.31496062992125984"/>
  <pageSetup paperSize="9" scale="88" fitToHeight="0"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37</vt:i4>
      </vt:variant>
    </vt:vector>
  </HeadingPairs>
  <TitlesOfParts>
    <vt:vector size="90" baseType="lpstr">
      <vt:lpstr>results</vt:lpstr>
      <vt:lpstr>TC</vt:lpstr>
      <vt:lpstr>TNMT</vt:lpstr>
      <vt:lpstr>NN&amp;PTNT</vt:lpstr>
      <vt:lpstr>TTr_1</vt:lpstr>
      <vt:lpstr>TTr_2</vt:lpstr>
      <vt:lpstr>TTTT_1</vt:lpstr>
      <vt:lpstr>TTTT_2</vt:lpstr>
      <vt:lpstr>TTTT_3</vt:lpstr>
      <vt:lpstr>TTTT_4</vt:lpstr>
      <vt:lpstr>TCT_1</vt:lpstr>
      <vt:lpstr>TCT_2</vt:lpstr>
      <vt:lpstr>TCT_3</vt:lpstr>
      <vt:lpstr>TCT_4</vt:lpstr>
      <vt:lpstr>BS_1</vt:lpstr>
      <vt:lpstr>BS_2</vt:lpstr>
      <vt:lpstr>CL_1</vt:lpstr>
      <vt:lpstr>CL_2</vt:lpstr>
      <vt:lpstr>ChL_1</vt:lpstr>
      <vt:lpstr>ChL_2</vt:lpstr>
      <vt:lpstr>VL_1</vt:lpstr>
      <vt:lpstr>VL_2</vt:lpstr>
      <vt:lpstr>VL_3</vt:lpstr>
      <vt:lpstr>DL_1</vt:lpstr>
      <vt:lpstr>DL_2</vt:lpstr>
      <vt:lpstr>DL_3</vt:lpstr>
      <vt:lpstr>TĐ_1</vt:lpstr>
      <vt:lpstr>TĐ_2</vt:lpstr>
      <vt:lpstr>TĐ_3</vt:lpstr>
      <vt:lpstr>TĐ_4</vt:lpstr>
      <vt:lpstr>TĐ_5</vt:lpstr>
      <vt:lpstr>BG_1</vt:lpstr>
      <vt:lpstr>BG_2</vt:lpstr>
      <vt:lpstr>BG_3</vt:lpstr>
      <vt:lpstr>TP_1</vt:lpstr>
      <vt:lpstr>TP_2</vt:lpstr>
      <vt:lpstr>TP_3</vt:lpstr>
      <vt:lpstr>TP_4</vt:lpstr>
      <vt:lpstr>TP_5</vt:lpstr>
      <vt:lpstr>TP_6</vt:lpstr>
      <vt:lpstr>TP_7</vt:lpstr>
      <vt:lpstr>TP_8</vt:lpstr>
      <vt:lpstr>TP_9</vt:lpstr>
      <vt:lpstr>TP_10</vt:lpstr>
      <vt:lpstr>LB_1</vt:lpstr>
      <vt:lpstr>LB_2</vt:lpstr>
      <vt:lpstr>LB_3</vt:lpstr>
      <vt:lpstr>LB_4</vt:lpstr>
      <vt:lpstr>VQ_1</vt:lpstr>
      <vt:lpstr>VQ_2</vt:lpstr>
      <vt:lpstr>VQ_3</vt:lpstr>
      <vt:lpstr>HL_1</vt:lpstr>
      <vt:lpstr>Nuocngoai</vt:lpstr>
      <vt:lpstr>BG_1!Print_Area</vt:lpstr>
      <vt:lpstr>BG_2!Print_Area</vt:lpstr>
      <vt:lpstr>BG_3!Print_Area</vt:lpstr>
      <vt:lpstr>BS_1!Print_Area</vt:lpstr>
      <vt:lpstr>BS_2!Print_Area</vt:lpstr>
      <vt:lpstr>DL_1!Print_Area</vt:lpstr>
      <vt:lpstr>DL_2!Print_Area</vt:lpstr>
      <vt:lpstr>DL_3!Print_Area</vt:lpstr>
      <vt:lpstr>LB_1!Print_Area</vt:lpstr>
      <vt:lpstr>'NN&amp;PTNT'!Print_Area</vt:lpstr>
      <vt:lpstr>Nuocngoai!Print_Area</vt:lpstr>
      <vt:lpstr>TCT_1!Print_Area</vt:lpstr>
      <vt:lpstr>TCT_2!Print_Area</vt:lpstr>
      <vt:lpstr>TNMT!Print_Area</vt:lpstr>
      <vt:lpstr>TP_5!Print_Area</vt:lpstr>
      <vt:lpstr>TTTT_1!Print_Area</vt:lpstr>
      <vt:lpstr>VQ_1!Print_Area</vt:lpstr>
      <vt:lpstr>VQ_2!Print_Area</vt:lpstr>
      <vt:lpstr>VQ_3!Print_Area</vt:lpstr>
      <vt:lpstr>BG_1!Print_Titles</vt:lpstr>
      <vt:lpstr>BG_3!Print_Titles</vt:lpstr>
      <vt:lpstr>BS_1!Print_Titles</vt:lpstr>
      <vt:lpstr>BS_2!Print_Titles</vt:lpstr>
      <vt:lpstr>DL_1!Print_Titles</vt:lpstr>
      <vt:lpstr>DL_2!Print_Titles</vt:lpstr>
      <vt:lpstr>DL_3!Print_Titles</vt:lpstr>
      <vt:lpstr>LB_1!Print_Titles</vt:lpstr>
      <vt:lpstr>'NN&amp;PTNT'!Print_Titles</vt:lpstr>
      <vt:lpstr>Nuocngoai!Print_Titles</vt:lpstr>
      <vt:lpstr>TĐ_5!Print_Titles</vt:lpstr>
      <vt:lpstr>TNMT!Print_Titles</vt:lpstr>
      <vt:lpstr>TP_5!Print_Titles</vt:lpstr>
      <vt:lpstr>TTTT_1!Print_Titles</vt:lpstr>
      <vt:lpstr>TTr_1!Print_Titles</vt:lpstr>
      <vt:lpstr>VL_1!Print_Titles</vt:lpstr>
      <vt:lpstr>VL_2!Print_Titles</vt:lpstr>
      <vt:lpstr>VL_3!Print_Titles</vt:lpstr>
    </vt:vector>
  </TitlesOfParts>
  <Company>SNV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PhuongNK</dc:creator>
  <cp:lastModifiedBy>Nhat Son PC</cp:lastModifiedBy>
  <cp:lastPrinted>2025-02-12T07:56:31Z</cp:lastPrinted>
  <dcterms:created xsi:type="dcterms:W3CDTF">2015-10-23T04:15:50Z</dcterms:created>
  <dcterms:modified xsi:type="dcterms:W3CDTF">2025-08-13T04:18:07Z</dcterms:modified>
</cp:coreProperties>
</file>