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255" windowWidth="19980" windowHeight="9405" activeTab="1"/>
  </bookViews>
  <sheets>
    <sheet name="PL 1-Tong hop toan tinh" sheetId="2" r:id="rId1"/>
    <sheet name="PL 2-Khoi huyen, TP" sheetId="3" r:id="rId2"/>
    <sheet name="Phụ luc 3 - DV truc thuoc so" sheetId="4" r:id="rId3"/>
  </sheets>
  <calcPr calcId="144525"/>
  <extLst>
    <ext uri="GoogleSheetsCustomDataVersion2">
      <go:sheetsCustomData xmlns:go="http://customooxmlschemas.google.com/" r:id="" roundtripDataChecksum="VXBKLkZ1VQuBqJxMt0YJW+tOdbLX/jVrJ09QusKCFN0="/>
    </ext>
  </extLst>
</workbook>
</file>

<file path=xl/calcChain.xml><?xml version="1.0" encoding="utf-8"?>
<calcChain xmlns="http://schemas.openxmlformats.org/spreadsheetml/2006/main">
  <c r="AN13" i="2" l="1"/>
  <c r="AN11" i="2" l="1"/>
  <c r="AN10" i="2"/>
  <c r="AM10" i="2"/>
  <c r="AJ13" i="2"/>
  <c r="AJ12" i="2"/>
  <c r="AK10" i="2"/>
  <c r="AJ10" i="2"/>
  <c r="AG12" i="2"/>
  <c r="AE13" i="2"/>
  <c r="AD13" i="2"/>
  <c r="AD10" i="2"/>
  <c r="AA13" i="2"/>
  <c r="AB11" i="2"/>
  <c r="Z11" i="2"/>
  <c r="Y11" i="2"/>
  <c r="S12" i="2"/>
  <c r="P12" i="2"/>
  <c r="P11" i="2"/>
  <c r="N11" i="2"/>
  <c r="L12" i="2"/>
  <c r="K12" i="2"/>
  <c r="M10" i="2"/>
  <c r="K11" i="2"/>
  <c r="I11" i="2"/>
  <c r="H11" i="2"/>
  <c r="G13" i="2"/>
  <c r="F13" i="2"/>
  <c r="D10" i="2"/>
  <c r="AL14" i="2"/>
  <c r="AI14" i="2"/>
  <c r="AF14" i="2"/>
  <c r="AC14" i="2"/>
  <c r="Z14" i="2"/>
  <c r="W14" i="2"/>
  <c r="T14" i="2"/>
  <c r="Q14" i="2"/>
  <c r="N14" i="2"/>
  <c r="K14" i="2"/>
  <c r="H14" i="2"/>
  <c r="G14" i="2"/>
  <c r="F14" i="2"/>
  <c r="F10" i="2" s="1"/>
  <c r="E14" i="2"/>
  <c r="E10" i="2" s="1"/>
  <c r="D14" i="2"/>
  <c r="AN14" i="2"/>
  <c r="AM14" i="2"/>
  <c r="AK14" i="2"/>
  <c r="AJ14" i="2"/>
  <c r="AH14" i="2"/>
  <c r="AG14" i="2"/>
  <c r="AE14" i="2"/>
  <c r="AD14" i="2"/>
  <c r="AB14" i="2"/>
  <c r="AA14" i="2"/>
  <c r="Y14" i="2"/>
  <c r="X14" i="2"/>
  <c r="V14" i="2"/>
  <c r="U14" i="2"/>
  <c r="S14" i="2"/>
  <c r="R14" i="2"/>
  <c r="P14" i="2"/>
  <c r="O14" i="2"/>
  <c r="M14" i="2"/>
  <c r="L14" i="2"/>
  <c r="J14" i="2"/>
  <c r="I14" i="2"/>
  <c r="D18" i="2"/>
  <c r="C14" i="2"/>
  <c r="C13" i="2"/>
  <c r="AL18" i="2"/>
  <c r="AI18" i="2"/>
  <c r="AF18" i="2"/>
  <c r="AC18" i="2"/>
  <c r="Z18" i="2"/>
  <c r="W18" i="2"/>
  <c r="T18" i="2"/>
  <c r="Q18" i="2"/>
  <c r="N18" i="2"/>
  <c r="K18" i="2"/>
  <c r="E18" i="2"/>
  <c r="F18" i="2"/>
  <c r="G18" i="2"/>
  <c r="H18" i="2"/>
  <c r="I18" i="2"/>
  <c r="J18" i="2"/>
  <c r="L18" i="2"/>
  <c r="M18" i="2"/>
  <c r="O18" i="2"/>
  <c r="P18" i="2"/>
  <c r="R18" i="2"/>
  <c r="S18" i="2"/>
  <c r="U18" i="2"/>
  <c r="V18" i="2"/>
  <c r="X18" i="2"/>
  <c r="Y18" i="2"/>
  <c r="AA18" i="2"/>
  <c r="AB18" i="2"/>
  <c r="AD18" i="2"/>
  <c r="AE18" i="2"/>
  <c r="AG18" i="2"/>
  <c r="AH18" i="2"/>
  <c r="AJ18" i="2"/>
  <c r="AK18" i="2"/>
  <c r="AM18" i="2"/>
  <c r="AN18" i="2"/>
  <c r="C51" i="3" l="1"/>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I51" i="3"/>
  <c r="AJ51" i="3"/>
  <c r="AK51" i="3"/>
  <c r="AL51" i="3"/>
  <c r="AM51" i="3"/>
  <c r="AN51" i="3"/>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I56" i="3"/>
  <c r="AJ56" i="3"/>
  <c r="AK56" i="3"/>
  <c r="AL56" i="3"/>
  <c r="AM56" i="3"/>
  <c r="AN56" i="3"/>
  <c r="W14" i="4" l="1"/>
  <c r="E12" i="4"/>
  <c r="F12" i="4"/>
  <c r="G12" i="4"/>
  <c r="H12" i="4"/>
  <c r="I12" i="4"/>
  <c r="J12" i="4"/>
  <c r="Q12" i="4"/>
  <c r="R12" i="4"/>
  <c r="S12" i="4"/>
  <c r="T12" i="4"/>
  <c r="U12" i="4"/>
  <c r="V12" i="4"/>
  <c r="E13" i="4"/>
  <c r="F13" i="4"/>
  <c r="G13" i="4"/>
  <c r="H13" i="4"/>
  <c r="I13" i="4"/>
  <c r="J13" i="4"/>
  <c r="Q13" i="4"/>
  <c r="R13" i="4"/>
  <c r="S13" i="4"/>
  <c r="T13" i="4"/>
  <c r="U13" i="4"/>
  <c r="V13" i="4"/>
  <c r="E11" i="4"/>
  <c r="F11" i="4"/>
  <c r="G11" i="4"/>
  <c r="H11" i="4"/>
  <c r="I11" i="4"/>
  <c r="J11" i="4"/>
  <c r="Q11" i="4"/>
  <c r="R11" i="4"/>
  <c r="S11" i="4"/>
  <c r="T11" i="4"/>
  <c r="U11" i="4"/>
  <c r="V11" i="4"/>
  <c r="L171" i="4"/>
  <c r="M171" i="4"/>
  <c r="N171" i="4"/>
  <c r="O171" i="4"/>
  <c r="P171" i="4"/>
  <c r="Q171" i="4"/>
  <c r="R171" i="4"/>
  <c r="S171" i="4"/>
  <c r="T171" i="4"/>
  <c r="U171" i="4"/>
  <c r="V171" i="4"/>
  <c r="W171" i="4"/>
  <c r="X171" i="4"/>
  <c r="Y171" i="4"/>
  <c r="Z171" i="4"/>
  <c r="AA171" i="4"/>
  <c r="AB171" i="4"/>
  <c r="AC171" i="4"/>
  <c r="AD171" i="4"/>
  <c r="AE171" i="4"/>
  <c r="AF171" i="4"/>
  <c r="AG171" i="4"/>
  <c r="AH171" i="4"/>
  <c r="AI171" i="4"/>
  <c r="AJ171" i="4"/>
  <c r="AK171" i="4"/>
  <c r="AL171" i="4"/>
  <c r="AM171" i="4"/>
  <c r="AN171" i="4"/>
  <c r="L172" i="4"/>
  <c r="M172" i="4"/>
  <c r="N172" i="4"/>
  <c r="O172" i="4"/>
  <c r="P172" i="4"/>
  <c r="Q172" i="4"/>
  <c r="R172" i="4"/>
  <c r="S172" i="4"/>
  <c r="T172" i="4"/>
  <c r="U172" i="4"/>
  <c r="V172" i="4"/>
  <c r="W172" i="4"/>
  <c r="X172" i="4"/>
  <c r="Y172" i="4"/>
  <c r="Z172" i="4"/>
  <c r="AA172" i="4"/>
  <c r="AB172" i="4"/>
  <c r="AC172" i="4"/>
  <c r="AD172" i="4"/>
  <c r="AE172" i="4"/>
  <c r="AF172" i="4"/>
  <c r="AG172" i="4"/>
  <c r="AH172" i="4"/>
  <c r="AI172" i="4"/>
  <c r="AJ172" i="4"/>
  <c r="AK172" i="4"/>
  <c r="AL172" i="4"/>
  <c r="AM172" i="4"/>
  <c r="AN172" i="4"/>
  <c r="L173" i="4"/>
  <c r="M173" i="4"/>
  <c r="N173" i="4"/>
  <c r="O173" i="4"/>
  <c r="P173" i="4"/>
  <c r="Q173" i="4"/>
  <c r="R173" i="4"/>
  <c r="S173" i="4"/>
  <c r="T173" i="4"/>
  <c r="U173" i="4"/>
  <c r="V173" i="4"/>
  <c r="W173" i="4"/>
  <c r="X173" i="4"/>
  <c r="Y173" i="4"/>
  <c r="Z173" i="4"/>
  <c r="AA173" i="4"/>
  <c r="AB173" i="4"/>
  <c r="AC173" i="4"/>
  <c r="AD173" i="4"/>
  <c r="AE173" i="4"/>
  <c r="AF173" i="4"/>
  <c r="AG173" i="4"/>
  <c r="AH173" i="4"/>
  <c r="AI173" i="4"/>
  <c r="AJ173" i="4"/>
  <c r="AK173" i="4"/>
  <c r="AL173" i="4"/>
  <c r="AM173" i="4"/>
  <c r="AN173" i="4"/>
  <c r="C171" i="4"/>
  <c r="D171" i="4"/>
  <c r="E171" i="4"/>
  <c r="F171" i="4"/>
  <c r="G171" i="4"/>
  <c r="H171" i="4"/>
  <c r="I171" i="4"/>
  <c r="J171" i="4"/>
  <c r="C172" i="4"/>
  <c r="D172" i="4"/>
  <c r="E172" i="4"/>
  <c r="F172" i="4"/>
  <c r="G172" i="4"/>
  <c r="H172" i="4"/>
  <c r="I172" i="4"/>
  <c r="J172" i="4"/>
  <c r="C173" i="4"/>
  <c r="D173" i="4"/>
  <c r="E173" i="4"/>
  <c r="F173" i="4"/>
  <c r="G173" i="4"/>
  <c r="H173" i="4"/>
  <c r="I173" i="4"/>
  <c r="J173" i="4"/>
  <c r="K173" i="4"/>
  <c r="K171" i="4"/>
  <c r="AI182" i="4"/>
  <c r="AF182" i="4"/>
  <c r="AC182" i="4"/>
  <c r="Z182" i="4"/>
  <c r="W182" i="4"/>
  <c r="T182" i="4"/>
  <c r="K182" i="4"/>
  <c r="F183" i="4"/>
  <c r="G183" i="4"/>
  <c r="H183" i="4"/>
  <c r="I183" i="4"/>
  <c r="J183" i="4"/>
  <c r="K183" i="4"/>
  <c r="F178" i="4"/>
  <c r="G178" i="4"/>
  <c r="H178" i="4"/>
  <c r="I178" i="4"/>
  <c r="J178" i="4"/>
  <c r="K178" i="4"/>
  <c r="F174" i="4"/>
  <c r="G174" i="4"/>
  <c r="H174" i="4"/>
  <c r="I174" i="4"/>
  <c r="J174" i="4"/>
  <c r="K174" i="4"/>
  <c r="L174" i="4"/>
  <c r="E174" i="4"/>
  <c r="W174" i="4"/>
  <c r="Q183" i="4"/>
  <c r="K170" i="4"/>
  <c r="AF117" i="3" l="1"/>
  <c r="AG117" i="3"/>
  <c r="AH117" i="3"/>
  <c r="AI117" i="3"/>
  <c r="AF112" i="3"/>
  <c r="AG112" i="3"/>
  <c r="AH112" i="3"/>
  <c r="AI112" i="3"/>
  <c r="AF107" i="3"/>
  <c r="AG107" i="3"/>
  <c r="AH107" i="3"/>
  <c r="AE107" i="3"/>
  <c r="AF106" i="3" l="1"/>
  <c r="AH106" i="3"/>
  <c r="AG106" i="3"/>
  <c r="N61" i="4" l="1"/>
  <c r="N58" i="4" l="1"/>
  <c r="N13" i="4"/>
  <c r="X183" i="4"/>
  <c r="X182" i="4" s="1"/>
  <c r="R183" i="4"/>
  <c r="R182" i="4" s="1"/>
  <c r="L183" i="4"/>
  <c r="L182" i="4" s="1"/>
  <c r="AN183" i="4"/>
  <c r="AM183" i="4"/>
  <c r="AL183" i="4"/>
  <c r="AK183" i="4"/>
  <c r="AI183" i="4"/>
  <c r="AH183" i="4"/>
  <c r="AF183" i="4"/>
  <c r="AE183" i="4"/>
  <c r="AE182" i="4" s="1"/>
  <c r="AC183" i="4"/>
  <c r="AB183" i="4"/>
  <c r="Z183" i="4"/>
  <c r="Y183" i="4"/>
  <c r="W183" i="4"/>
  <c r="V183" i="4"/>
  <c r="V182" i="4" s="1"/>
  <c r="U183" i="4"/>
  <c r="U182" i="4" s="1"/>
  <c r="T183" i="4"/>
  <c r="S183" i="4"/>
  <c r="S182" i="4" s="1"/>
  <c r="P183" i="4"/>
  <c r="P182" i="4" s="1"/>
  <c r="O183" i="4"/>
  <c r="O182" i="4" s="1"/>
  <c r="N183" i="4"/>
  <c r="N182" i="4" s="1"/>
  <c r="M183" i="4"/>
  <c r="E183" i="4"/>
  <c r="D183" i="4"/>
  <c r="C183" i="4"/>
  <c r="AN182" i="4"/>
  <c r="AM182" i="4"/>
  <c r="AL182" i="4"/>
  <c r="AK182" i="4"/>
  <c r="AH182" i="4"/>
  <c r="AB182" i="4"/>
  <c r="Y182" i="4"/>
  <c r="Q182" i="4"/>
  <c r="M182" i="4"/>
  <c r="J182" i="4"/>
  <c r="I182" i="4"/>
  <c r="H182" i="4"/>
  <c r="G182" i="4"/>
  <c r="F182" i="4"/>
  <c r="E182" i="4"/>
  <c r="D182" i="4"/>
  <c r="C182" i="4"/>
  <c r="AN178" i="4"/>
  <c r="AM178" i="4"/>
  <c r="AL178" i="4"/>
  <c r="AK178" i="4"/>
  <c r="AJ178" i="4"/>
  <c r="AI178" i="4"/>
  <c r="AH178" i="4"/>
  <c r="AG178" i="4"/>
  <c r="AF178" i="4"/>
  <c r="AE178" i="4"/>
  <c r="AD178" i="4"/>
  <c r="AC178" i="4"/>
  <c r="AB178" i="4"/>
  <c r="AA178" i="4"/>
  <c r="Z178" i="4"/>
  <c r="Y178" i="4"/>
  <c r="X178" i="4"/>
  <c r="W178" i="4"/>
  <c r="V178" i="4"/>
  <c r="U178" i="4"/>
  <c r="T178" i="4"/>
  <c r="S178" i="4"/>
  <c r="R178" i="4"/>
  <c r="Q178" i="4"/>
  <c r="P178" i="4"/>
  <c r="O178" i="4"/>
  <c r="N178" i="4"/>
  <c r="N170" i="4" s="1"/>
  <c r="N10" i="4" s="1"/>
  <c r="M178" i="4"/>
  <c r="M170" i="4" s="1"/>
  <c r="L178" i="4"/>
  <c r="L170" i="4" s="1"/>
  <c r="E178" i="4"/>
  <c r="E170" i="4" s="1"/>
  <c r="D178" i="4"/>
  <c r="C178" i="4"/>
  <c r="AN174" i="4"/>
  <c r="AM174" i="4"/>
  <c r="AL174" i="4"/>
  <c r="AK174" i="4"/>
  <c r="AJ174" i="4"/>
  <c r="AI174" i="4"/>
  <c r="AH174" i="4"/>
  <c r="AH170" i="4" s="1"/>
  <c r="AG174" i="4"/>
  <c r="AG170" i="4" s="1"/>
  <c r="AF174" i="4"/>
  <c r="AF170" i="4" s="1"/>
  <c r="AE174" i="4"/>
  <c r="AE170" i="4" s="1"/>
  <c r="AD174" i="4"/>
  <c r="AD170" i="4" s="1"/>
  <c r="AC174" i="4"/>
  <c r="AB174" i="4"/>
  <c r="AA174" i="4"/>
  <c r="Z174" i="4"/>
  <c r="Y174" i="4"/>
  <c r="X174" i="4"/>
  <c r="V174" i="4"/>
  <c r="U174" i="4"/>
  <c r="T174" i="4"/>
  <c r="S174" i="4"/>
  <c r="S170" i="4" s="1"/>
  <c r="R174" i="4"/>
  <c r="R170" i="4" s="1"/>
  <c r="Q174" i="4"/>
  <c r="Q170" i="4" s="1"/>
  <c r="P174" i="4"/>
  <c r="O174" i="4"/>
  <c r="N174" i="4"/>
  <c r="M174" i="4"/>
  <c r="D174" i="4"/>
  <c r="D170" i="4" s="1"/>
  <c r="C174" i="4"/>
  <c r="K172" i="4"/>
  <c r="AN170" i="4"/>
  <c r="AM170" i="4"/>
  <c r="AL170" i="4"/>
  <c r="AK170" i="4"/>
  <c r="AJ170" i="4"/>
  <c r="AB170" i="4"/>
  <c r="AA170" i="4"/>
  <c r="Y170" i="4"/>
  <c r="X170" i="4"/>
  <c r="V170" i="4"/>
  <c r="U170" i="4"/>
  <c r="T170" i="4"/>
  <c r="P170" i="4"/>
  <c r="J170" i="4"/>
  <c r="I170" i="4"/>
  <c r="H170" i="4"/>
  <c r="G170" i="4"/>
  <c r="F170" i="4"/>
  <c r="C170" i="4"/>
  <c r="AE169" i="4"/>
  <c r="AB169" i="4"/>
  <c r="M169" i="4"/>
  <c r="AN166" i="4"/>
  <c r="AM166" i="4"/>
  <c r="AL166" i="4"/>
  <c r="AK166" i="4"/>
  <c r="AJ166" i="4"/>
  <c r="AI166" i="4"/>
  <c r="AH166" i="4"/>
  <c r="AG166" i="4"/>
  <c r="AF166" i="4"/>
  <c r="AE166" i="4"/>
  <c r="AD166" i="4"/>
  <c r="AC166" i="4"/>
  <c r="AB166" i="4"/>
  <c r="AA166" i="4"/>
  <c r="Z166" i="4"/>
  <c r="Y166" i="4"/>
  <c r="X166" i="4"/>
  <c r="W166" i="4"/>
  <c r="V166" i="4"/>
  <c r="U166" i="4"/>
  <c r="T166" i="4"/>
  <c r="S166" i="4"/>
  <c r="R166" i="4"/>
  <c r="Q166" i="4"/>
  <c r="P166" i="4"/>
  <c r="O166" i="4"/>
  <c r="N166" i="4"/>
  <c r="M166" i="4"/>
  <c r="L166" i="4"/>
  <c r="K166" i="4"/>
  <c r="J166" i="4"/>
  <c r="I166" i="4"/>
  <c r="H166" i="4"/>
  <c r="G166" i="4"/>
  <c r="F166" i="4"/>
  <c r="E166" i="4"/>
  <c r="D166" i="4"/>
  <c r="C166" i="4"/>
  <c r="AN165" i="4"/>
  <c r="AN162" i="4" s="1"/>
  <c r="AM162" i="4"/>
  <c r="AL162" i="4"/>
  <c r="AK162" i="4"/>
  <c r="AJ162" i="4"/>
  <c r="AI162" i="4"/>
  <c r="AH162" i="4"/>
  <c r="AG162" i="4"/>
  <c r="AF162" i="4"/>
  <c r="AE162" i="4"/>
  <c r="AD162" i="4"/>
  <c r="AC162" i="4"/>
  <c r="AB162" i="4"/>
  <c r="AA162" i="4"/>
  <c r="Z162" i="4"/>
  <c r="Y162" i="4"/>
  <c r="X162" i="4"/>
  <c r="W162" i="4"/>
  <c r="V162" i="4"/>
  <c r="U162" i="4"/>
  <c r="T162" i="4"/>
  <c r="S162" i="4"/>
  <c r="R162" i="4"/>
  <c r="Q162" i="4"/>
  <c r="P162" i="4"/>
  <c r="O162" i="4"/>
  <c r="N162" i="4"/>
  <c r="M162" i="4"/>
  <c r="L162" i="4"/>
  <c r="K162" i="4"/>
  <c r="J162" i="4"/>
  <c r="I162" i="4"/>
  <c r="H162" i="4"/>
  <c r="G162" i="4"/>
  <c r="F162" i="4"/>
  <c r="E162" i="4"/>
  <c r="D162" i="4"/>
  <c r="C162" i="4"/>
  <c r="AN158" i="4"/>
  <c r="AM158" i="4"/>
  <c r="AL158" i="4"/>
  <c r="AK158" i="4"/>
  <c r="AJ158" i="4"/>
  <c r="AI158" i="4"/>
  <c r="AH158" i="4"/>
  <c r="AG158" i="4"/>
  <c r="AF158" i="4"/>
  <c r="AE158" i="4"/>
  <c r="AD158" i="4"/>
  <c r="AC158"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AN154" i="4"/>
  <c r="AM154" i="4"/>
  <c r="AL154" i="4"/>
  <c r="AK154" i="4"/>
  <c r="AJ154" i="4"/>
  <c r="AI154" i="4"/>
  <c r="AH154" i="4"/>
  <c r="AG154" i="4"/>
  <c r="AF154" i="4"/>
  <c r="AE154" i="4"/>
  <c r="AD154" i="4"/>
  <c r="AC154" i="4"/>
  <c r="AB154" i="4"/>
  <c r="AA154" i="4"/>
  <c r="Z154" i="4"/>
  <c r="Y154" i="4"/>
  <c r="X154" i="4"/>
  <c r="W154" i="4"/>
  <c r="V154" i="4"/>
  <c r="U154" i="4"/>
  <c r="T154" i="4"/>
  <c r="S154" i="4"/>
  <c r="R154" i="4"/>
  <c r="Q154" i="4"/>
  <c r="P154" i="4"/>
  <c r="O154" i="4"/>
  <c r="N154" i="4"/>
  <c r="M154" i="4"/>
  <c r="L154" i="4"/>
  <c r="K154" i="4"/>
  <c r="J154" i="4"/>
  <c r="I154" i="4"/>
  <c r="H154" i="4"/>
  <c r="G154" i="4"/>
  <c r="F154" i="4"/>
  <c r="E154" i="4"/>
  <c r="D154" i="4"/>
  <c r="C154" i="4"/>
  <c r="AE61" i="4"/>
  <c r="AE13" i="4" s="1"/>
  <c r="AE150" i="4"/>
  <c r="Y150" i="4"/>
  <c r="AN150" i="4"/>
  <c r="AM150" i="4"/>
  <c r="AL150" i="4"/>
  <c r="AK150" i="4"/>
  <c r="AJ150" i="4"/>
  <c r="AI150" i="4"/>
  <c r="AH150" i="4"/>
  <c r="AG150" i="4"/>
  <c r="AF150" i="4"/>
  <c r="AD150" i="4"/>
  <c r="AC150" i="4"/>
  <c r="AB150" i="4"/>
  <c r="AA150" i="4"/>
  <c r="Z150" i="4"/>
  <c r="X150" i="4"/>
  <c r="W150" i="4"/>
  <c r="V150" i="4"/>
  <c r="U150" i="4"/>
  <c r="T150" i="4"/>
  <c r="S150" i="4"/>
  <c r="R150" i="4"/>
  <c r="Q150" i="4"/>
  <c r="P150" i="4"/>
  <c r="O150" i="4"/>
  <c r="N150" i="4"/>
  <c r="M150" i="4"/>
  <c r="L150" i="4"/>
  <c r="K150" i="4"/>
  <c r="J150" i="4"/>
  <c r="I150" i="4"/>
  <c r="H150" i="4"/>
  <c r="G150" i="4"/>
  <c r="F150" i="4"/>
  <c r="E150" i="4"/>
  <c r="D150" i="4"/>
  <c r="C150" i="4"/>
  <c r="D61" i="4"/>
  <c r="D13" i="4" s="1"/>
  <c r="AN146" i="4"/>
  <c r="AM146" i="4"/>
  <c r="AL146" i="4"/>
  <c r="AK146" i="4"/>
  <c r="AJ146" i="4"/>
  <c r="AI146" i="4"/>
  <c r="AH146" i="4"/>
  <c r="AG146" i="4"/>
  <c r="AF146" i="4"/>
  <c r="AE146" i="4"/>
  <c r="AD146" i="4"/>
  <c r="AC146" i="4"/>
  <c r="AB146" i="4"/>
  <c r="AA146" i="4"/>
  <c r="Z146" i="4"/>
  <c r="Y146" i="4"/>
  <c r="X146" i="4"/>
  <c r="W146" i="4"/>
  <c r="V146" i="4"/>
  <c r="U146" i="4"/>
  <c r="T146" i="4"/>
  <c r="S146" i="4"/>
  <c r="R146" i="4"/>
  <c r="Q146" i="4"/>
  <c r="P146" i="4"/>
  <c r="O146" i="4"/>
  <c r="N146" i="4"/>
  <c r="M146" i="4"/>
  <c r="L146" i="4"/>
  <c r="K146" i="4"/>
  <c r="J146" i="4"/>
  <c r="I146" i="4"/>
  <c r="H146" i="4"/>
  <c r="G146" i="4"/>
  <c r="F146" i="4"/>
  <c r="E146" i="4"/>
  <c r="D146" i="4"/>
  <c r="C146" i="4"/>
  <c r="AN142" i="4"/>
  <c r="AM142" i="4"/>
  <c r="AL142" i="4"/>
  <c r="AK142" i="4"/>
  <c r="AJ142" i="4"/>
  <c r="AI142" i="4"/>
  <c r="AH142" i="4"/>
  <c r="AG142" i="4"/>
  <c r="AF142" i="4"/>
  <c r="AE142" i="4"/>
  <c r="AD142" i="4"/>
  <c r="AC142"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AN141" i="4"/>
  <c r="AK141" i="4"/>
  <c r="AE141" i="4"/>
  <c r="AE138" i="4" s="1"/>
  <c r="AN139" i="4"/>
  <c r="AN138" i="4"/>
  <c r="AM138" i="4"/>
  <c r="AL138" i="4"/>
  <c r="AK138" i="4"/>
  <c r="AJ138" i="4"/>
  <c r="AI138" i="4"/>
  <c r="AH138" i="4"/>
  <c r="AG138" i="4"/>
  <c r="AF138" i="4"/>
  <c r="AD138" i="4"/>
  <c r="AC138" i="4"/>
  <c r="AB138" i="4"/>
  <c r="AA138" i="4"/>
  <c r="Z138" i="4"/>
  <c r="Y138" i="4"/>
  <c r="X138" i="4"/>
  <c r="W138" i="4"/>
  <c r="V138" i="4"/>
  <c r="U138" i="4"/>
  <c r="T138" i="4"/>
  <c r="S138" i="4"/>
  <c r="R138" i="4"/>
  <c r="Q138" i="4"/>
  <c r="P138" i="4"/>
  <c r="O138" i="4"/>
  <c r="N138" i="4"/>
  <c r="M138" i="4"/>
  <c r="L138" i="4"/>
  <c r="K138" i="4"/>
  <c r="J138" i="4"/>
  <c r="I138" i="4"/>
  <c r="H138" i="4"/>
  <c r="G138" i="4"/>
  <c r="F138" i="4"/>
  <c r="E138" i="4"/>
  <c r="D138" i="4"/>
  <c r="C138" i="4"/>
  <c r="AN134" i="4"/>
  <c r="AM134" i="4"/>
  <c r="AL134" i="4"/>
  <c r="AK134" i="4"/>
  <c r="AJ134" i="4"/>
  <c r="AI134" i="4"/>
  <c r="AH134" i="4"/>
  <c r="AG134" i="4"/>
  <c r="AF134" i="4"/>
  <c r="AE134" i="4"/>
  <c r="AD134" i="4"/>
  <c r="AC134"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C134" i="4"/>
  <c r="AN130" i="4"/>
  <c r="AM130" i="4"/>
  <c r="AL130" i="4"/>
  <c r="AK130" i="4"/>
  <c r="AJ130" i="4"/>
  <c r="AI130" i="4"/>
  <c r="AH130" i="4"/>
  <c r="AG130" i="4"/>
  <c r="AF130" i="4"/>
  <c r="AE130" i="4"/>
  <c r="AD130" i="4"/>
  <c r="AC130" i="4"/>
  <c r="AB130" i="4"/>
  <c r="AA130" i="4"/>
  <c r="Z130" i="4"/>
  <c r="Y130" i="4"/>
  <c r="X130" i="4"/>
  <c r="W130" i="4"/>
  <c r="V130" i="4"/>
  <c r="U130" i="4"/>
  <c r="T130" i="4"/>
  <c r="S130" i="4"/>
  <c r="R130" i="4"/>
  <c r="Q130" i="4"/>
  <c r="P130" i="4"/>
  <c r="O130" i="4"/>
  <c r="N130" i="4"/>
  <c r="M130" i="4"/>
  <c r="L130" i="4"/>
  <c r="K130" i="4"/>
  <c r="J130" i="4"/>
  <c r="I130" i="4"/>
  <c r="H130" i="4"/>
  <c r="G130" i="4"/>
  <c r="F130" i="4"/>
  <c r="E130" i="4"/>
  <c r="D130" i="4"/>
  <c r="C130" i="4"/>
  <c r="AN126" i="4"/>
  <c r="AM126" i="4"/>
  <c r="AL126" i="4"/>
  <c r="AK126" i="4"/>
  <c r="AJ126" i="4"/>
  <c r="AI126" i="4"/>
  <c r="AH126" i="4"/>
  <c r="AG126" i="4"/>
  <c r="AF126" i="4"/>
  <c r="AE126" i="4"/>
  <c r="AD126" i="4"/>
  <c r="AC126"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AK125" i="4"/>
  <c r="AH125" i="4"/>
  <c r="AE125" i="4"/>
  <c r="AB125" i="4"/>
  <c r="Y125" i="4"/>
  <c r="AN124" i="4"/>
  <c r="AK124" i="4"/>
  <c r="AH124" i="4"/>
  <c r="AE124" i="4"/>
  <c r="AB124" i="4"/>
  <c r="Y124" i="4"/>
  <c r="M124" i="4"/>
  <c r="AN123" i="4"/>
  <c r="AN122" i="4" s="1"/>
  <c r="AK123" i="4"/>
  <c r="AH123" i="4"/>
  <c r="AH122" i="4" s="1"/>
  <c r="AE123" i="4"/>
  <c r="AB123" i="4"/>
  <c r="AB122" i="4" s="1"/>
  <c r="Y123" i="4"/>
  <c r="M123" i="4"/>
  <c r="AM122" i="4"/>
  <c r="AL122" i="4"/>
  <c r="AK122" i="4"/>
  <c r="AJ122" i="4"/>
  <c r="AI122" i="4"/>
  <c r="AG122" i="4"/>
  <c r="AF122" i="4"/>
  <c r="AE122" i="4"/>
  <c r="AD122" i="4"/>
  <c r="AC122" i="4"/>
  <c r="AA122" i="4"/>
  <c r="Z122" i="4"/>
  <c r="Y122" i="4"/>
  <c r="X122" i="4"/>
  <c r="W122" i="4"/>
  <c r="V122" i="4"/>
  <c r="U122" i="4"/>
  <c r="T122" i="4"/>
  <c r="S122" i="4"/>
  <c r="R122" i="4"/>
  <c r="Q122" i="4"/>
  <c r="P122" i="4"/>
  <c r="O122" i="4"/>
  <c r="N122" i="4"/>
  <c r="M122" i="4"/>
  <c r="L122" i="4"/>
  <c r="K122" i="4"/>
  <c r="J122" i="4"/>
  <c r="I122" i="4"/>
  <c r="H122" i="4"/>
  <c r="G122" i="4"/>
  <c r="F122" i="4"/>
  <c r="E122" i="4"/>
  <c r="D122" i="4"/>
  <c r="C122" i="4"/>
  <c r="AN118" i="4"/>
  <c r="AM118" i="4"/>
  <c r="AL118" i="4"/>
  <c r="AK118" i="4"/>
  <c r="AJ118" i="4"/>
  <c r="AI118" i="4"/>
  <c r="AH118" i="4"/>
  <c r="AG118" i="4"/>
  <c r="AF118" i="4"/>
  <c r="AE118" i="4"/>
  <c r="AD118" i="4"/>
  <c r="AC118" i="4"/>
  <c r="AB118" i="4"/>
  <c r="AA118" i="4"/>
  <c r="Z118" i="4"/>
  <c r="Y118" i="4"/>
  <c r="X118" i="4"/>
  <c r="W118" i="4"/>
  <c r="V118" i="4"/>
  <c r="U118" i="4"/>
  <c r="T118" i="4"/>
  <c r="S118" i="4"/>
  <c r="R118" i="4"/>
  <c r="Q118" i="4"/>
  <c r="P118" i="4"/>
  <c r="O118" i="4"/>
  <c r="N118" i="4"/>
  <c r="M118" i="4"/>
  <c r="L118" i="4"/>
  <c r="K118" i="4"/>
  <c r="J118" i="4"/>
  <c r="I118" i="4"/>
  <c r="H118" i="4"/>
  <c r="G118" i="4"/>
  <c r="F118" i="4"/>
  <c r="E118" i="4"/>
  <c r="D118" i="4"/>
  <c r="C118" i="4"/>
  <c r="AN114" i="4"/>
  <c r="AM114" i="4"/>
  <c r="AL114" i="4"/>
  <c r="AK114" i="4"/>
  <c r="AJ114" i="4"/>
  <c r="AI114" i="4"/>
  <c r="AH114" i="4"/>
  <c r="AG114" i="4"/>
  <c r="AF114" i="4"/>
  <c r="AE114" i="4"/>
  <c r="AD114" i="4"/>
  <c r="AC114" i="4"/>
  <c r="AB114" i="4"/>
  <c r="AA114" i="4"/>
  <c r="Z114" i="4"/>
  <c r="Y114" i="4"/>
  <c r="X114" i="4"/>
  <c r="W114" i="4"/>
  <c r="V114" i="4"/>
  <c r="U114" i="4"/>
  <c r="T114" i="4"/>
  <c r="S114" i="4"/>
  <c r="R114" i="4"/>
  <c r="Q114" i="4"/>
  <c r="P114" i="4"/>
  <c r="O114" i="4"/>
  <c r="N114" i="4"/>
  <c r="M114" i="4"/>
  <c r="L114" i="4"/>
  <c r="K114" i="4"/>
  <c r="J114" i="4"/>
  <c r="I114" i="4"/>
  <c r="H114" i="4"/>
  <c r="G114" i="4"/>
  <c r="F114" i="4"/>
  <c r="E114" i="4"/>
  <c r="D114" i="4"/>
  <c r="C114" i="4"/>
  <c r="AN110" i="4"/>
  <c r="AM110" i="4"/>
  <c r="AL110" i="4"/>
  <c r="AK110" i="4"/>
  <c r="AJ110" i="4"/>
  <c r="AI110" i="4"/>
  <c r="AH110" i="4"/>
  <c r="AG110" i="4"/>
  <c r="AF110" i="4"/>
  <c r="AE110" i="4"/>
  <c r="AD110" i="4"/>
  <c r="AC110" i="4"/>
  <c r="AB110" i="4"/>
  <c r="AA110" i="4"/>
  <c r="Z110" i="4"/>
  <c r="Y110" i="4"/>
  <c r="X110" i="4"/>
  <c r="W110" i="4"/>
  <c r="V110" i="4"/>
  <c r="U110" i="4"/>
  <c r="T110" i="4"/>
  <c r="S110" i="4"/>
  <c r="R110" i="4"/>
  <c r="Q110" i="4"/>
  <c r="P110" i="4"/>
  <c r="O110" i="4"/>
  <c r="N110" i="4"/>
  <c r="M110" i="4"/>
  <c r="L110" i="4"/>
  <c r="K110" i="4"/>
  <c r="J110" i="4"/>
  <c r="I110" i="4"/>
  <c r="H110" i="4"/>
  <c r="G110" i="4"/>
  <c r="F110" i="4"/>
  <c r="E110" i="4"/>
  <c r="D110" i="4"/>
  <c r="C110" i="4"/>
  <c r="AE109" i="4"/>
  <c r="AB109" i="4"/>
  <c r="Y109" i="4"/>
  <c r="AN106" i="4"/>
  <c r="AM106" i="4"/>
  <c r="AL106" i="4"/>
  <c r="AK106" i="4"/>
  <c r="AJ106" i="4"/>
  <c r="AI106" i="4"/>
  <c r="AH106" i="4"/>
  <c r="AG106" i="4"/>
  <c r="AF106" i="4"/>
  <c r="AE106" i="4"/>
  <c r="AD106" i="4"/>
  <c r="AC106" i="4"/>
  <c r="AB106" i="4"/>
  <c r="AA106" i="4"/>
  <c r="Z106" i="4"/>
  <c r="Y106" i="4"/>
  <c r="X106" i="4"/>
  <c r="W106" i="4"/>
  <c r="V106" i="4"/>
  <c r="U106" i="4"/>
  <c r="T106" i="4"/>
  <c r="S106" i="4"/>
  <c r="R106" i="4"/>
  <c r="Q106" i="4"/>
  <c r="P106" i="4"/>
  <c r="O106" i="4"/>
  <c r="N106" i="4"/>
  <c r="M106" i="4"/>
  <c r="L106" i="4"/>
  <c r="K106" i="4"/>
  <c r="J106" i="4"/>
  <c r="I106" i="4"/>
  <c r="H106" i="4"/>
  <c r="G106" i="4"/>
  <c r="F106" i="4"/>
  <c r="E106" i="4"/>
  <c r="D106" i="4"/>
  <c r="C106" i="4"/>
  <c r="O105" i="4"/>
  <c r="M105" i="4"/>
  <c r="O104" i="4"/>
  <c r="AN102" i="4"/>
  <c r="AM102" i="4"/>
  <c r="AL102" i="4"/>
  <c r="AK102" i="4"/>
  <c r="AJ102" i="4"/>
  <c r="AI102" i="4"/>
  <c r="AH102" i="4"/>
  <c r="AG102" i="4"/>
  <c r="AF102" i="4"/>
  <c r="AE102" i="4"/>
  <c r="AD102" i="4"/>
  <c r="AC102" i="4"/>
  <c r="AB102" i="4"/>
  <c r="AA102" i="4"/>
  <c r="Z102" i="4"/>
  <c r="Y102" i="4"/>
  <c r="X102" i="4"/>
  <c r="W102" i="4"/>
  <c r="V102" i="4"/>
  <c r="U102" i="4"/>
  <c r="T102" i="4"/>
  <c r="S102" i="4"/>
  <c r="R102" i="4"/>
  <c r="Q102" i="4"/>
  <c r="P102" i="4"/>
  <c r="O102" i="4"/>
  <c r="N102" i="4"/>
  <c r="M102" i="4"/>
  <c r="L102" i="4"/>
  <c r="K102" i="4"/>
  <c r="J102" i="4"/>
  <c r="I102" i="4"/>
  <c r="H102" i="4"/>
  <c r="G102" i="4"/>
  <c r="F102" i="4"/>
  <c r="E102" i="4"/>
  <c r="D102" i="4"/>
  <c r="C102" i="4"/>
  <c r="AN98" i="4"/>
  <c r="AM98" i="4"/>
  <c r="AL98" i="4"/>
  <c r="AK98" i="4"/>
  <c r="AJ98" i="4"/>
  <c r="AI98" i="4"/>
  <c r="AH98" i="4"/>
  <c r="AG98" i="4"/>
  <c r="AF98" i="4"/>
  <c r="AE98" i="4"/>
  <c r="AD98" i="4"/>
  <c r="AC98" i="4"/>
  <c r="AB98" i="4"/>
  <c r="AA98" i="4"/>
  <c r="Z98" i="4"/>
  <c r="Y98" i="4"/>
  <c r="X98" i="4"/>
  <c r="W98" i="4"/>
  <c r="V98" i="4"/>
  <c r="U98" i="4"/>
  <c r="T98" i="4"/>
  <c r="S98" i="4"/>
  <c r="R98" i="4"/>
  <c r="Q98" i="4"/>
  <c r="P98" i="4"/>
  <c r="O98" i="4"/>
  <c r="N98" i="4"/>
  <c r="M98" i="4"/>
  <c r="L98" i="4"/>
  <c r="K98" i="4"/>
  <c r="J98" i="4"/>
  <c r="I98" i="4"/>
  <c r="H98" i="4"/>
  <c r="G98" i="4"/>
  <c r="F98" i="4"/>
  <c r="E98" i="4"/>
  <c r="D98" i="4"/>
  <c r="C98" i="4"/>
  <c r="AN97" i="4"/>
  <c r="AK97" i="4"/>
  <c r="AK94" i="4" s="1"/>
  <c r="AE97" i="4"/>
  <c r="M97" i="4"/>
  <c r="M61" i="4" s="1"/>
  <c r="M13" i="4" s="1"/>
  <c r="L97" i="4"/>
  <c r="AN96" i="4"/>
  <c r="M96" i="4"/>
  <c r="L96" i="4"/>
  <c r="AN95" i="4"/>
  <c r="M95" i="4"/>
  <c r="M94" i="4" s="1"/>
  <c r="L95" i="4"/>
  <c r="AN94" i="4"/>
  <c r="AM94" i="4"/>
  <c r="AL94" i="4"/>
  <c r="AJ94" i="4"/>
  <c r="AI94" i="4"/>
  <c r="AH94" i="4"/>
  <c r="AG94" i="4"/>
  <c r="AF94" i="4"/>
  <c r="AE94" i="4"/>
  <c r="AD94" i="4"/>
  <c r="AC94" i="4"/>
  <c r="AB94" i="4"/>
  <c r="AA94" i="4"/>
  <c r="Z94" i="4"/>
  <c r="Y94" i="4"/>
  <c r="X94" i="4"/>
  <c r="W94" i="4"/>
  <c r="V94" i="4"/>
  <c r="U94" i="4"/>
  <c r="T94" i="4"/>
  <c r="S94" i="4"/>
  <c r="R94" i="4"/>
  <c r="Q94" i="4"/>
  <c r="P94" i="4"/>
  <c r="O94" i="4"/>
  <c r="N94" i="4"/>
  <c r="L94" i="4"/>
  <c r="K94" i="4"/>
  <c r="J94" i="4"/>
  <c r="I94" i="4"/>
  <c r="H94" i="4"/>
  <c r="G94" i="4"/>
  <c r="F94" i="4"/>
  <c r="E94" i="4"/>
  <c r="D94" i="4"/>
  <c r="C94" i="4"/>
  <c r="AN90" i="4"/>
  <c r="AM90" i="4"/>
  <c r="AL90" i="4"/>
  <c r="AK90" i="4"/>
  <c r="AJ90" i="4"/>
  <c r="AI90" i="4"/>
  <c r="AH90" i="4"/>
  <c r="AG90" i="4"/>
  <c r="AF90" i="4"/>
  <c r="AE90" i="4"/>
  <c r="AD90" i="4"/>
  <c r="AC90" i="4"/>
  <c r="AB90" i="4"/>
  <c r="AA90" i="4"/>
  <c r="Z90" i="4"/>
  <c r="Y90" i="4"/>
  <c r="X90" i="4"/>
  <c r="W90" i="4"/>
  <c r="V90" i="4"/>
  <c r="U90" i="4"/>
  <c r="T90" i="4"/>
  <c r="S90" i="4"/>
  <c r="R90" i="4"/>
  <c r="Q90" i="4"/>
  <c r="P90" i="4"/>
  <c r="O90" i="4"/>
  <c r="N90" i="4"/>
  <c r="M90" i="4"/>
  <c r="L90" i="4"/>
  <c r="K90" i="4"/>
  <c r="J90" i="4"/>
  <c r="I90" i="4"/>
  <c r="H90" i="4"/>
  <c r="G90" i="4"/>
  <c r="F90" i="4"/>
  <c r="E90" i="4"/>
  <c r="D90" i="4"/>
  <c r="C90" i="4"/>
  <c r="AN86" i="4"/>
  <c r="AM86" i="4"/>
  <c r="AL86" i="4"/>
  <c r="AK86" i="4"/>
  <c r="AJ86" i="4"/>
  <c r="AI86" i="4"/>
  <c r="AH86" i="4"/>
  <c r="AG86" i="4"/>
  <c r="AF86" i="4"/>
  <c r="AE86" i="4"/>
  <c r="AD86" i="4"/>
  <c r="AC86" i="4"/>
  <c r="AB86" i="4"/>
  <c r="AA86" i="4"/>
  <c r="Z86" i="4"/>
  <c r="Y86" i="4"/>
  <c r="X86" i="4"/>
  <c r="W86" i="4"/>
  <c r="V86" i="4"/>
  <c r="U86" i="4"/>
  <c r="T86" i="4"/>
  <c r="S86" i="4"/>
  <c r="R86" i="4"/>
  <c r="Q86" i="4"/>
  <c r="P86" i="4"/>
  <c r="O86" i="4"/>
  <c r="N86" i="4"/>
  <c r="M86" i="4"/>
  <c r="L86" i="4"/>
  <c r="K86" i="4"/>
  <c r="J86" i="4"/>
  <c r="I86" i="4"/>
  <c r="H86" i="4"/>
  <c r="G86" i="4"/>
  <c r="F86" i="4"/>
  <c r="E86" i="4"/>
  <c r="D86" i="4"/>
  <c r="C86" i="4"/>
  <c r="AN82" i="4"/>
  <c r="AM82" i="4"/>
  <c r="AL82" i="4"/>
  <c r="AK82" i="4"/>
  <c r="AJ82" i="4"/>
  <c r="AI82" i="4"/>
  <c r="AH82" i="4"/>
  <c r="AG82" i="4"/>
  <c r="AF82" i="4"/>
  <c r="AE82" i="4"/>
  <c r="AD82" i="4"/>
  <c r="AC82" i="4"/>
  <c r="AB82" i="4"/>
  <c r="AA82" i="4"/>
  <c r="Z82" i="4"/>
  <c r="Y82" i="4"/>
  <c r="X82" i="4"/>
  <c r="W82" i="4"/>
  <c r="V82" i="4"/>
  <c r="U82" i="4"/>
  <c r="T82" i="4"/>
  <c r="S82" i="4"/>
  <c r="R82" i="4"/>
  <c r="Q82" i="4"/>
  <c r="P82" i="4"/>
  <c r="O82" i="4"/>
  <c r="N82" i="4"/>
  <c r="M82" i="4"/>
  <c r="L82" i="4"/>
  <c r="K82" i="4"/>
  <c r="J82" i="4"/>
  <c r="I82" i="4"/>
  <c r="H82" i="4"/>
  <c r="G82" i="4"/>
  <c r="F82" i="4"/>
  <c r="E82" i="4"/>
  <c r="D82" i="4"/>
  <c r="C82" i="4"/>
  <c r="AN78" i="4"/>
  <c r="AM78" i="4"/>
  <c r="AL78" i="4"/>
  <c r="AK78" i="4"/>
  <c r="AJ78" i="4"/>
  <c r="AI78" i="4"/>
  <c r="AH78" i="4"/>
  <c r="AG78" i="4"/>
  <c r="AF78" i="4"/>
  <c r="AE78" i="4"/>
  <c r="AD78" i="4"/>
  <c r="AC78" i="4"/>
  <c r="AB78" i="4"/>
  <c r="AA78" i="4"/>
  <c r="Z78" i="4"/>
  <c r="Y78" i="4"/>
  <c r="X78" i="4"/>
  <c r="W78" i="4"/>
  <c r="V78" i="4"/>
  <c r="U78" i="4"/>
  <c r="T78" i="4"/>
  <c r="S78" i="4"/>
  <c r="R78" i="4"/>
  <c r="Q78" i="4"/>
  <c r="P78" i="4"/>
  <c r="O78" i="4"/>
  <c r="N78" i="4"/>
  <c r="M78" i="4"/>
  <c r="L78" i="4"/>
  <c r="K78" i="4"/>
  <c r="J78" i="4"/>
  <c r="I78" i="4"/>
  <c r="H78" i="4"/>
  <c r="G78" i="4"/>
  <c r="F78" i="4"/>
  <c r="E78" i="4"/>
  <c r="D78" i="4"/>
  <c r="C78" i="4"/>
  <c r="AN74" i="4"/>
  <c r="AM74" i="4"/>
  <c r="AM58" i="4" s="1"/>
  <c r="AL74" i="4"/>
  <c r="AK74" i="4"/>
  <c r="AJ74" i="4"/>
  <c r="AI74" i="4"/>
  <c r="AH74" i="4"/>
  <c r="AG74" i="4"/>
  <c r="AF74" i="4"/>
  <c r="AE74" i="4"/>
  <c r="AD74"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A61" i="4"/>
  <c r="AA13" i="4" s="1"/>
  <c r="AA70" i="4"/>
  <c r="AN70" i="4"/>
  <c r="AM70" i="4"/>
  <c r="AL70" i="4"/>
  <c r="AK70" i="4"/>
  <c r="AJ70" i="4"/>
  <c r="AI70" i="4"/>
  <c r="AH70" i="4"/>
  <c r="AG70" i="4"/>
  <c r="AF70" i="4"/>
  <c r="AE70" i="4"/>
  <c r="AD70" i="4"/>
  <c r="AC70" i="4"/>
  <c r="AB70" i="4"/>
  <c r="Z70" i="4"/>
  <c r="Y70" i="4"/>
  <c r="X70" i="4"/>
  <c r="W70" i="4"/>
  <c r="V70" i="4"/>
  <c r="U70" i="4"/>
  <c r="T70" i="4"/>
  <c r="S70" i="4"/>
  <c r="R70" i="4"/>
  <c r="Q70" i="4"/>
  <c r="P70" i="4"/>
  <c r="O70" i="4"/>
  <c r="N70" i="4"/>
  <c r="M70" i="4"/>
  <c r="L70" i="4"/>
  <c r="K70" i="4"/>
  <c r="J70" i="4"/>
  <c r="I70" i="4"/>
  <c r="H70" i="4"/>
  <c r="G70" i="4"/>
  <c r="F70" i="4"/>
  <c r="E70" i="4"/>
  <c r="D70" i="4"/>
  <c r="C70" i="4"/>
  <c r="AN66" i="4"/>
  <c r="AM66" i="4"/>
  <c r="AL66" i="4"/>
  <c r="AK66" i="4"/>
  <c r="AJ66" i="4"/>
  <c r="AI66" i="4"/>
  <c r="AH66" i="4"/>
  <c r="AG66" i="4"/>
  <c r="AF66" i="4"/>
  <c r="AE66" i="4"/>
  <c r="AD66" i="4"/>
  <c r="AC66" i="4"/>
  <c r="AB66" i="4"/>
  <c r="AA66" i="4"/>
  <c r="Z66" i="4"/>
  <c r="Y66" i="4"/>
  <c r="X66" i="4"/>
  <c r="W66" i="4"/>
  <c r="V66" i="4"/>
  <c r="U66" i="4"/>
  <c r="T66" i="4"/>
  <c r="S66" i="4"/>
  <c r="R66" i="4"/>
  <c r="Q66" i="4"/>
  <c r="P66" i="4"/>
  <c r="O66" i="4"/>
  <c r="N66" i="4"/>
  <c r="M66" i="4"/>
  <c r="L66" i="4"/>
  <c r="K66" i="4"/>
  <c r="J66" i="4"/>
  <c r="I66" i="4"/>
  <c r="H66" i="4"/>
  <c r="G66" i="4"/>
  <c r="F66" i="4"/>
  <c r="E66" i="4"/>
  <c r="D66" i="4"/>
  <c r="C66" i="4"/>
  <c r="AN62" i="4"/>
  <c r="AM62" i="4"/>
  <c r="AL62" i="4"/>
  <c r="AK62" i="4"/>
  <c r="AJ62"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AN61" i="4"/>
  <c r="AN13" i="4" s="1"/>
  <c r="AM61" i="4"/>
  <c r="AM13" i="4" s="1"/>
  <c r="AL61" i="4"/>
  <c r="AJ61" i="4"/>
  <c r="AJ13" i="4" s="1"/>
  <c r="AI61" i="4"/>
  <c r="AI13" i="4" s="1"/>
  <c r="AH61" i="4"/>
  <c r="AH13" i="4" s="1"/>
  <c r="AG61" i="4"/>
  <c r="AG13" i="4" s="1"/>
  <c r="AF61" i="4"/>
  <c r="AD61" i="4"/>
  <c r="AD13" i="4" s="1"/>
  <c r="AC61" i="4"/>
  <c r="AC13" i="4" s="1"/>
  <c r="AB61" i="4"/>
  <c r="AB13" i="4" s="1"/>
  <c r="Z61" i="4"/>
  <c r="Z13" i="4" s="1"/>
  <c r="Y61" i="4"/>
  <c r="Y13" i="4" s="1"/>
  <c r="X61" i="4"/>
  <c r="X13" i="4" s="1"/>
  <c r="W61" i="4"/>
  <c r="W13" i="4" s="1"/>
  <c r="P61" i="4"/>
  <c r="P13" i="4" s="1"/>
  <c r="O61" i="4"/>
  <c r="O13" i="4" s="1"/>
  <c r="L61" i="4"/>
  <c r="L13" i="4" s="1"/>
  <c r="K61" i="4"/>
  <c r="K13" i="4" s="1"/>
  <c r="C61" i="4"/>
  <c r="C13" i="4" s="1"/>
  <c r="AN60" i="4"/>
  <c r="AN12" i="4" s="1"/>
  <c r="AM60" i="4"/>
  <c r="AM12" i="4" s="1"/>
  <c r="AL60" i="4"/>
  <c r="AL12" i="4" s="1"/>
  <c r="AK60" i="4"/>
  <c r="AK12" i="4" s="1"/>
  <c r="AJ60" i="4"/>
  <c r="AJ12" i="4" s="1"/>
  <c r="AI60" i="4"/>
  <c r="AH60" i="4"/>
  <c r="AH12" i="4" s="1"/>
  <c r="AG60" i="4"/>
  <c r="AG12" i="4" s="1"/>
  <c r="AF60" i="4"/>
  <c r="AF12" i="4" s="1"/>
  <c r="AD60" i="4"/>
  <c r="AD12" i="4" s="1"/>
  <c r="AC60" i="4"/>
  <c r="AB60" i="4"/>
  <c r="AB12" i="4" s="1"/>
  <c r="AA60" i="4"/>
  <c r="AA12" i="4" s="1"/>
  <c r="Z60" i="4"/>
  <c r="Z12" i="4" s="1"/>
  <c r="X60" i="4"/>
  <c r="X12" i="4" s="1"/>
  <c r="W60" i="4"/>
  <c r="W12" i="4" s="1"/>
  <c r="P60" i="4"/>
  <c r="P12" i="4" s="1"/>
  <c r="O60" i="4"/>
  <c r="O12" i="4" s="1"/>
  <c r="N60" i="4"/>
  <c r="N12" i="4" s="1"/>
  <c r="M60" i="4"/>
  <c r="M12" i="4" s="1"/>
  <c r="L60" i="4"/>
  <c r="L12" i="4" s="1"/>
  <c r="K60" i="4"/>
  <c r="D60" i="4"/>
  <c r="D12" i="4" s="1"/>
  <c r="C60" i="4"/>
  <c r="C12" i="4" s="1"/>
  <c r="AN59" i="4"/>
  <c r="AN11" i="4" s="1"/>
  <c r="AM59" i="4"/>
  <c r="AM11" i="4" s="1"/>
  <c r="AL59" i="4"/>
  <c r="AL11" i="4" s="1"/>
  <c r="AK59" i="4"/>
  <c r="AK11" i="4" s="1"/>
  <c r="AJ59" i="4"/>
  <c r="AJ11" i="4" s="1"/>
  <c r="AI59" i="4"/>
  <c r="AI11" i="4" s="1"/>
  <c r="AH59" i="4"/>
  <c r="AH11" i="4" s="1"/>
  <c r="AG59" i="4"/>
  <c r="AG11" i="4" s="1"/>
  <c r="AF59" i="4"/>
  <c r="AF11" i="4" s="1"/>
  <c r="AE59" i="4"/>
  <c r="AE11" i="4" s="1"/>
  <c r="AD59" i="4"/>
  <c r="AD11" i="4" s="1"/>
  <c r="AC59" i="4"/>
  <c r="AC11" i="4" s="1"/>
  <c r="AB59" i="4"/>
  <c r="AB11" i="4" s="1"/>
  <c r="AA59" i="4"/>
  <c r="AA11" i="4" s="1"/>
  <c r="Z59" i="4"/>
  <c r="Y59" i="4"/>
  <c r="Y11" i="4" s="1"/>
  <c r="X59" i="4"/>
  <c r="X11" i="4" s="1"/>
  <c r="W59" i="4"/>
  <c r="P59" i="4"/>
  <c r="P11" i="4" s="1"/>
  <c r="O59" i="4"/>
  <c r="O11" i="4" s="1"/>
  <c r="N59" i="4"/>
  <c r="N11" i="4" s="1"/>
  <c r="M59" i="4"/>
  <c r="M11" i="4" s="1"/>
  <c r="L59" i="4"/>
  <c r="L11" i="4" s="1"/>
  <c r="K59" i="4"/>
  <c r="K11" i="4" s="1"/>
  <c r="D59" i="4"/>
  <c r="D11" i="4" s="1"/>
  <c r="C59" i="4"/>
  <c r="AD58" i="4"/>
  <c r="I58" i="4"/>
  <c r="E58" i="4"/>
  <c r="AN54" i="4"/>
  <c r="AN14" i="4" s="1"/>
  <c r="AM54" i="4"/>
  <c r="AM14" i="4" s="1"/>
  <c r="AL54" i="4"/>
  <c r="AK54" i="4"/>
  <c r="AJ54" i="4"/>
  <c r="AI54" i="4"/>
  <c r="AH54" i="4"/>
  <c r="AG54" i="4"/>
  <c r="AF54" i="4"/>
  <c r="AE54" i="4"/>
  <c r="AD54" i="4"/>
  <c r="AC54" i="4"/>
  <c r="AC14" i="4" s="1"/>
  <c r="AB54" i="4"/>
  <c r="AA54" i="4"/>
  <c r="Z54" i="4"/>
  <c r="Y54" i="4"/>
  <c r="X54" i="4"/>
  <c r="W54" i="4"/>
  <c r="V54" i="4"/>
  <c r="U54" i="4"/>
  <c r="U14" i="4" s="1"/>
  <c r="T54" i="4"/>
  <c r="S54" i="4"/>
  <c r="S14" i="4" s="1"/>
  <c r="R54" i="4"/>
  <c r="Q54" i="4"/>
  <c r="Q14" i="4" s="1"/>
  <c r="P54" i="4"/>
  <c r="O54" i="4"/>
  <c r="O14" i="4" s="1"/>
  <c r="N54" i="4"/>
  <c r="M54" i="4"/>
  <c r="L54" i="4"/>
  <c r="K54" i="4"/>
  <c r="J54" i="4"/>
  <c r="I54" i="4"/>
  <c r="H54" i="4"/>
  <c r="G54" i="4"/>
  <c r="F54" i="4"/>
  <c r="E54" i="4"/>
  <c r="D54" i="4"/>
  <c r="C54"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AN42"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N34"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N18" i="4"/>
  <c r="AM18" i="4"/>
  <c r="AL18" i="4"/>
  <c r="AK18" i="4"/>
  <c r="AJ18" i="4"/>
  <c r="AI18" i="4"/>
  <c r="AH18" i="4"/>
  <c r="AG18" i="4"/>
  <c r="AF18" i="4"/>
  <c r="AE18" i="4"/>
  <c r="AD18" i="4"/>
  <c r="AC18" i="4"/>
  <c r="AB18" i="4"/>
  <c r="AB14" i="4" s="1"/>
  <c r="AA18" i="4"/>
  <c r="Z18" i="4"/>
  <c r="Z14" i="4" s="1"/>
  <c r="Y18" i="4"/>
  <c r="X18" i="4"/>
  <c r="X14" i="4" s="1"/>
  <c r="W18" i="4"/>
  <c r="V18" i="4"/>
  <c r="U18" i="4"/>
  <c r="T18" i="4"/>
  <c r="S18" i="4"/>
  <c r="R18" i="4"/>
  <c r="Q18" i="4"/>
  <c r="P18" i="4"/>
  <c r="P14" i="4" s="1"/>
  <c r="O18" i="4"/>
  <c r="N18" i="4"/>
  <c r="N14" i="4" s="1"/>
  <c r="M18" i="4"/>
  <c r="L18" i="4"/>
  <c r="L14" i="4" s="1"/>
  <c r="K18" i="4"/>
  <c r="J18" i="4"/>
  <c r="I18" i="4"/>
  <c r="H18" i="4"/>
  <c r="G18" i="4"/>
  <c r="F18" i="4"/>
  <c r="E18" i="4"/>
  <c r="D18" i="4"/>
  <c r="D14" i="4" s="1"/>
  <c r="C18" i="4"/>
  <c r="AN17" i="4"/>
  <c r="AM17" i="4"/>
  <c r="AL17" i="4"/>
  <c r="AK17" i="4"/>
  <c r="AJ17" i="4"/>
  <c r="AI17" i="4"/>
  <c r="AH17" i="4"/>
  <c r="AG17" i="4"/>
  <c r="AF17" i="4"/>
  <c r="AE17" i="4"/>
  <c r="AD17" i="4"/>
  <c r="AC17" i="4"/>
  <c r="AB17" i="4"/>
  <c r="AA17" i="4"/>
  <c r="Z17" i="4"/>
  <c r="Y17" i="4"/>
  <c r="X17" i="4"/>
  <c r="W17" i="4"/>
  <c r="D17" i="4"/>
  <c r="C17" i="4"/>
  <c r="AN16" i="4"/>
  <c r="AM16" i="4"/>
  <c r="AL16" i="4"/>
  <c r="AK16" i="4"/>
  <c r="AJ16" i="4"/>
  <c r="AI16" i="4"/>
  <c r="AH16" i="4"/>
  <c r="AG16" i="4"/>
  <c r="AF16" i="4"/>
  <c r="AE16" i="4"/>
  <c r="AD16" i="4"/>
  <c r="AC16" i="4"/>
  <c r="AB16" i="4"/>
  <c r="AA16" i="4"/>
  <c r="Z16" i="4"/>
  <c r="Y16" i="4"/>
  <c r="X16" i="4"/>
  <c r="W16" i="4"/>
  <c r="D16" i="4"/>
  <c r="C16" i="4"/>
  <c r="AN15" i="4"/>
  <c r="AM15" i="4"/>
  <c r="AL15" i="4"/>
  <c r="AK15" i="4"/>
  <c r="AJ15" i="4"/>
  <c r="AI15" i="4"/>
  <c r="AH15" i="4"/>
  <c r="AG15" i="4"/>
  <c r="AF15" i="4"/>
  <c r="AE15" i="4"/>
  <c r="AD15" i="4"/>
  <c r="AC15" i="4"/>
  <c r="AB15" i="4"/>
  <c r="AA15" i="4"/>
  <c r="Z15" i="4"/>
  <c r="Y15" i="4"/>
  <c r="X15" i="4"/>
  <c r="W15" i="4"/>
  <c r="D15" i="4"/>
  <c r="C15" i="4"/>
  <c r="AL14" i="4"/>
  <c r="AK14" i="4"/>
  <c r="AJ14" i="4"/>
  <c r="AG14" i="4"/>
  <c r="AE14" i="4"/>
  <c r="AA14" i="4"/>
  <c r="Y14" i="4"/>
  <c r="M14" i="4"/>
  <c r="K14" i="4"/>
  <c r="I14" i="4"/>
  <c r="G14" i="4"/>
  <c r="E14" i="4"/>
  <c r="AN183" i="3"/>
  <c r="AM183" i="3"/>
  <c r="AL183" i="3"/>
  <c r="AK183" i="3"/>
  <c r="AJ183" i="3"/>
  <c r="AI183" i="3"/>
  <c r="AH183" i="3"/>
  <c r="AG183" i="3"/>
  <c r="AF183" i="3"/>
  <c r="AE183" i="3"/>
  <c r="AE15" i="3" s="1"/>
  <c r="AD183" i="3"/>
  <c r="AC183" i="3"/>
  <c r="AB183" i="3"/>
  <c r="AA183" i="3"/>
  <c r="Z183" i="3"/>
  <c r="Y183" i="3"/>
  <c r="X183" i="3"/>
  <c r="W183" i="3"/>
  <c r="V183" i="3"/>
  <c r="U183" i="3"/>
  <c r="T183" i="3"/>
  <c r="S183" i="3"/>
  <c r="S15" i="3" s="1"/>
  <c r="R183" i="3"/>
  <c r="Q183" i="3"/>
  <c r="P183" i="3"/>
  <c r="O183" i="3"/>
  <c r="N183" i="3"/>
  <c r="M183" i="3"/>
  <c r="L183" i="3"/>
  <c r="K183" i="3"/>
  <c r="J183" i="3"/>
  <c r="I183" i="3"/>
  <c r="H183" i="3"/>
  <c r="G183" i="3"/>
  <c r="G15" i="3" s="1"/>
  <c r="F183" i="3"/>
  <c r="E183" i="3"/>
  <c r="D183" i="3"/>
  <c r="C183" i="3"/>
  <c r="AN177" i="3"/>
  <c r="AM177" i="3"/>
  <c r="AL177" i="3"/>
  <c r="AK177" i="3"/>
  <c r="AJ177" i="3"/>
  <c r="AI177" i="3"/>
  <c r="AH177" i="3"/>
  <c r="AG177" i="3"/>
  <c r="AG14" i="3" s="1"/>
  <c r="AF177" i="3"/>
  <c r="AE177" i="3"/>
  <c r="AD177" i="3"/>
  <c r="AC177" i="3"/>
  <c r="AB177" i="3"/>
  <c r="AA177" i="3"/>
  <c r="Z177" i="3"/>
  <c r="Y177" i="3"/>
  <c r="X177" i="3"/>
  <c r="W177" i="3"/>
  <c r="V177" i="3"/>
  <c r="U177" i="3"/>
  <c r="U170" i="3" s="1"/>
  <c r="T177" i="3"/>
  <c r="S177" i="3"/>
  <c r="R177" i="3"/>
  <c r="Q177" i="3"/>
  <c r="P177" i="3"/>
  <c r="O177" i="3"/>
  <c r="N177" i="3"/>
  <c r="M177" i="3"/>
  <c r="L177" i="3"/>
  <c r="K177" i="3"/>
  <c r="J177" i="3"/>
  <c r="I177" i="3"/>
  <c r="I170" i="3" s="1"/>
  <c r="H177" i="3"/>
  <c r="G177" i="3"/>
  <c r="F177" i="3"/>
  <c r="E177" i="3"/>
  <c r="D177" i="3"/>
  <c r="C177" i="3"/>
  <c r="AN171" i="3"/>
  <c r="AM171" i="3"/>
  <c r="AM170" i="3" s="1"/>
  <c r="AL171" i="3"/>
  <c r="AK171" i="3"/>
  <c r="AK170" i="3" s="1"/>
  <c r="AJ171" i="3"/>
  <c r="AI171" i="3"/>
  <c r="AI170" i="3" s="1"/>
  <c r="AH171" i="3"/>
  <c r="AG171" i="3"/>
  <c r="AF171" i="3"/>
  <c r="AE171" i="3"/>
  <c r="AD171" i="3"/>
  <c r="AC171" i="3"/>
  <c r="AB171" i="3"/>
  <c r="AA171" i="3"/>
  <c r="Z171" i="3"/>
  <c r="Y171" i="3"/>
  <c r="Y170" i="3" s="1"/>
  <c r="X171" i="3"/>
  <c r="W171" i="3"/>
  <c r="W170" i="3" s="1"/>
  <c r="V171" i="3"/>
  <c r="U171" i="3"/>
  <c r="T171" i="3"/>
  <c r="S171" i="3"/>
  <c r="R171" i="3"/>
  <c r="Q171" i="3"/>
  <c r="P171" i="3"/>
  <c r="O171" i="3"/>
  <c r="N171" i="3"/>
  <c r="M171" i="3"/>
  <c r="M170" i="3" s="1"/>
  <c r="L171" i="3"/>
  <c r="K171" i="3"/>
  <c r="K170" i="3" s="1"/>
  <c r="J171" i="3"/>
  <c r="I171" i="3"/>
  <c r="H171" i="3"/>
  <c r="G171" i="3"/>
  <c r="F171" i="3"/>
  <c r="E171" i="3"/>
  <c r="D171" i="3"/>
  <c r="C171" i="3"/>
  <c r="AN170" i="3"/>
  <c r="AL170" i="3"/>
  <c r="AJ170" i="3"/>
  <c r="AE170" i="3"/>
  <c r="AD170" i="3"/>
  <c r="AC170" i="3"/>
  <c r="AB170" i="3"/>
  <c r="AA170" i="3"/>
  <c r="Z170" i="3"/>
  <c r="X170" i="3"/>
  <c r="V170" i="3"/>
  <c r="T170" i="3"/>
  <c r="S170" i="3"/>
  <c r="R170" i="3"/>
  <c r="Q170" i="3"/>
  <c r="P170" i="3"/>
  <c r="O170" i="3"/>
  <c r="N170" i="3"/>
  <c r="L170" i="3"/>
  <c r="J170" i="3"/>
  <c r="H170" i="3"/>
  <c r="G170" i="3"/>
  <c r="F170" i="3"/>
  <c r="E170" i="3"/>
  <c r="D170" i="3"/>
  <c r="C170" i="3"/>
  <c r="AN165" i="3"/>
  <c r="AM165" i="3"/>
  <c r="AL165" i="3"/>
  <c r="AK165" i="3"/>
  <c r="AJ165" i="3"/>
  <c r="AI165" i="3"/>
  <c r="AE165" i="3"/>
  <c r="AD165" i="3"/>
  <c r="AD154" i="3" s="1"/>
  <c r="AC165" i="3"/>
  <c r="AB165" i="3"/>
  <c r="AA165" i="3"/>
  <c r="Z165" i="3"/>
  <c r="Y165" i="3"/>
  <c r="X165" i="3"/>
  <c r="W165" i="3"/>
  <c r="V165" i="3"/>
  <c r="U165" i="3"/>
  <c r="T165" i="3"/>
  <c r="S165" i="3"/>
  <c r="R165" i="3"/>
  <c r="Q165" i="3"/>
  <c r="P165" i="3"/>
  <c r="O165" i="3"/>
  <c r="N165" i="3"/>
  <c r="M165" i="3"/>
  <c r="L165" i="3"/>
  <c r="K165" i="3"/>
  <c r="J165" i="3"/>
  <c r="I165" i="3"/>
  <c r="H165" i="3"/>
  <c r="G165" i="3"/>
  <c r="F165" i="3"/>
  <c r="E165" i="3"/>
  <c r="D165" i="3"/>
  <c r="C165" i="3"/>
  <c r="AN160" i="3"/>
  <c r="AM160" i="3"/>
  <c r="AL160" i="3"/>
  <c r="AK160" i="3"/>
  <c r="AJ160" i="3"/>
  <c r="AI160" i="3"/>
  <c r="AE160" i="3"/>
  <c r="AD160" i="3"/>
  <c r="AC160" i="3"/>
  <c r="AC154" i="3" s="1"/>
  <c r="AB160" i="3"/>
  <c r="AA160" i="3"/>
  <c r="Z160" i="3"/>
  <c r="Y160" i="3"/>
  <c r="X160" i="3"/>
  <c r="W160" i="3"/>
  <c r="V160" i="3"/>
  <c r="U160" i="3"/>
  <c r="T160" i="3"/>
  <c r="S160" i="3"/>
  <c r="R160" i="3"/>
  <c r="Q160" i="3"/>
  <c r="Q154" i="3" s="1"/>
  <c r="P160" i="3"/>
  <c r="O160" i="3"/>
  <c r="N160" i="3"/>
  <c r="M160" i="3"/>
  <c r="L160" i="3"/>
  <c r="K160" i="3"/>
  <c r="J160" i="3"/>
  <c r="I160" i="3"/>
  <c r="H160" i="3"/>
  <c r="G160" i="3"/>
  <c r="F160" i="3"/>
  <c r="E160" i="3"/>
  <c r="E154" i="3" s="1"/>
  <c r="D160" i="3"/>
  <c r="C160" i="3"/>
  <c r="AN155" i="3"/>
  <c r="AM155" i="3"/>
  <c r="AM154" i="3" s="1"/>
  <c r="AL155" i="3"/>
  <c r="AK155" i="3"/>
  <c r="AJ155" i="3"/>
  <c r="AI155" i="3"/>
  <c r="AI154" i="3" s="1"/>
  <c r="AE155" i="3"/>
  <c r="AD155" i="3"/>
  <c r="AC155" i="3"/>
  <c r="AB155" i="3"/>
  <c r="AB154" i="3" s="1"/>
  <c r="AA155" i="3"/>
  <c r="Z155" i="3"/>
  <c r="Y155" i="3"/>
  <c r="X155" i="3"/>
  <c r="X154" i="3" s="1"/>
  <c r="W155" i="3"/>
  <c r="V155" i="3"/>
  <c r="U155" i="3"/>
  <c r="T155" i="3"/>
  <c r="T154" i="3" s="1"/>
  <c r="S155" i="3"/>
  <c r="R155" i="3"/>
  <c r="R154" i="3" s="1"/>
  <c r="Q155" i="3"/>
  <c r="P155" i="3"/>
  <c r="P154" i="3" s="1"/>
  <c r="O155" i="3"/>
  <c r="N155" i="3"/>
  <c r="M155" i="3"/>
  <c r="L155" i="3"/>
  <c r="L154" i="3" s="1"/>
  <c r="K155" i="3"/>
  <c r="J155" i="3"/>
  <c r="J154" i="3" s="1"/>
  <c r="I155" i="3"/>
  <c r="H155" i="3"/>
  <c r="H154" i="3" s="1"/>
  <c r="G155" i="3"/>
  <c r="F155" i="3"/>
  <c r="E155" i="3"/>
  <c r="D155" i="3"/>
  <c r="D154" i="3" s="1"/>
  <c r="C155" i="3"/>
  <c r="AO154" i="3"/>
  <c r="AK154" i="3"/>
  <c r="Z154" i="3"/>
  <c r="V154" i="3"/>
  <c r="N154" i="3"/>
  <c r="G154" i="3"/>
  <c r="C154" i="3"/>
  <c r="AN149" i="3"/>
  <c r="AM149" i="3"/>
  <c r="AL149" i="3"/>
  <c r="AK149"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H149" i="3"/>
  <c r="G149" i="3"/>
  <c r="F149" i="3"/>
  <c r="E149" i="3"/>
  <c r="D149" i="3"/>
  <c r="C149" i="3"/>
  <c r="AN144" i="3"/>
  <c r="AM144" i="3"/>
  <c r="AL144" i="3"/>
  <c r="AK144" i="3"/>
  <c r="AJ144" i="3"/>
  <c r="AI144" i="3"/>
  <c r="AH144" i="3"/>
  <c r="AG144" i="3"/>
  <c r="AF144" i="3"/>
  <c r="AE144" i="3"/>
  <c r="AE14" i="3" s="1"/>
  <c r="AD144" i="3"/>
  <c r="AC144" i="3"/>
  <c r="AB144" i="3"/>
  <c r="AA144" i="3"/>
  <c r="Z144" i="3"/>
  <c r="Y144" i="3"/>
  <c r="X144" i="3"/>
  <c r="W144" i="3"/>
  <c r="V144" i="3"/>
  <c r="U144" i="3"/>
  <c r="T144" i="3"/>
  <c r="S144" i="3"/>
  <c r="R144" i="3"/>
  <c r="Q144" i="3"/>
  <c r="P144" i="3"/>
  <c r="O144" i="3"/>
  <c r="N144" i="3"/>
  <c r="M144" i="3"/>
  <c r="L144" i="3"/>
  <c r="K144" i="3"/>
  <c r="J144" i="3"/>
  <c r="I144" i="3"/>
  <c r="H144" i="3"/>
  <c r="G144" i="3"/>
  <c r="G14" i="3" s="1"/>
  <c r="F144" i="3"/>
  <c r="E144" i="3"/>
  <c r="D144" i="3"/>
  <c r="C144" i="3"/>
  <c r="AN139" i="3"/>
  <c r="AM139" i="3"/>
  <c r="AL139" i="3"/>
  <c r="AK139" i="3"/>
  <c r="AK138" i="3" s="1"/>
  <c r="AJ139" i="3"/>
  <c r="AI139" i="3"/>
  <c r="AI138" i="3" s="1"/>
  <c r="AH139" i="3"/>
  <c r="AG139" i="3"/>
  <c r="AG138" i="3" s="1"/>
  <c r="AF139" i="3"/>
  <c r="AE139" i="3"/>
  <c r="AD139" i="3"/>
  <c r="AC139" i="3"/>
  <c r="AB139" i="3"/>
  <c r="AA139" i="3"/>
  <c r="Z139" i="3"/>
  <c r="Y139" i="3"/>
  <c r="Y138" i="3" s="1"/>
  <c r="X139" i="3"/>
  <c r="W139" i="3"/>
  <c r="W138" i="3" s="1"/>
  <c r="V139" i="3"/>
  <c r="V138" i="3" s="1"/>
  <c r="U139" i="3"/>
  <c r="U138" i="3" s="1"/>
  <c r="T139" i="3"/>
  <c r="T138" i="3" s="1"/>
  <c r="S139" i="3"/>
  <c r="R139" i="3"/>
  <c r="R138" i="3" s="1"/>
  <c r="Q139" i="3"/>
  <c r="P139" i="3"/>
  <c r="O139" i="3"/>
  <c r="N139" i="3"/>
  <c r="M139" i="3"/>
  <c r="M138" i="3" s="1"/>
  <c r="L139" i="3"/>
  <c r="L138" i="3" s="1"/>
  <c r="K139" i="3"/>
  <c r="K138" i="3" s="1"/>
  <c r="J139" i="3"/>
  <c r="I139" i="3"/>
  <c r="I138" i="3" s="1"/>
  <c r="H139" i="3"/>
  <c r="H138" i="3" s="1"/>
  <c r="G139" i="3"/>
  <c r="F139" i="3"/>
  <c r="E139" i="3"/>
  <c r="D139" i="3"/>
  <c r="C139" i="3"/>
  <c r="AO138" i="3"/>
  <c r="AN138" i="3"/>
  <c r="AL138" i="3"/>
  <c r="AJ138" i="3"/>
  <c r="AH138" i="3"/>
  <c r="AF138" i="3"/>
  <c r="AD138" i="3"/>
  <c r="AB138" i="3"/>
  <c r="Z138" i="3"/>
  <c r="X138" i="3"/>
  <c r="P138" i="3"/>
  <c r="N138" i="3"/>
  <c r="J138" i="3"/>
  <c r="F138" i="3"/>
  <c r="D138" i="3"/>
  <c r="AN133" i="3"/>
  <c r="AM133" i="3"/>
  <c r="AL133" i="3"/>
  <c r="AK133" i="3"/>
  <c r="AJ133" i="3"/>
  <c r="AI133" i="3"/>
  <c r="AH133" i="3"/>
  <c r="AG133" i="3"/>
  <c r="AF133" i="3"/>
  <c r="AE133" i="3"/>
  <c r="AD133" i="3"/>
  <c r="AC133" i="3"/>
  <c r="AB133" i="3"/>
  <c r="AA133" i="3"/>
  <c r="Z133" i="3"/>
  <c r="Y133" i="3"/>
  <c r="X133" i="3"/>
  <c r="W133" i="3"/>
  <c r="V133" i="3"/>
  <c r="U133" i="3"/>
  <c r="T133" i="3"/>
  <c r="S133" i="3"/>
  <c r="R133" i="3"/>
  <c r="Q133" i="3"/>
  <c r="P133" i="3"/>
  <c r="O133" i="3"/>
  <c r="N133" i="3"/>
  <c r="M133" i="3"/>
  <c r="L133" i="3"/>
  <c r="K133" i="3"/>
  <c r="J133" i="3"/>
  <c r="I133" i="3"/>
  <c r="H133" i="3"/>
  <c r="G133" i="3"/>
  <c r="F133" i="3"/>
  <c r="E133" i="3"/>
  <c r="D133" i="3"/>
  <c r="C133" i="3"/>
  <c r="AN128" i="3"/>
  <c r="AM128" i="3"/>
  <c r="AL128" i="3"/>
  <c r="AK128" i="3"/>
  <c r="AJ128" i="3"/>
  <c r="AI128" i="3"/>
  <c r="AH128" i="3"/>
  <c r="AG128" i="3"/>
  <c r="AF128" i="3"/>
  <c r="AE128" i="3"/>
  <c r="AD128" i="3"/>
  <c r="AC128" i="3"/>
  <c r="AB128" i="3"/>
  <c r="AA128" i="3"/>
  <c r="Z128" i="3"/>
  <c r="Y128" i="3"/>
  <c r="X128" i="3"/>
  <c r="W128" i="3"/>
  <c r="V128" i="3"/>
  <c r="U128" i="3"/>
  <c r="T128" i="3"/>
  <c r="S128" i="3"/>
  <c r="R128" i="3"/>
  <c r="Q128" i="3"/>
  <c r="P128" i="3"/>
  <c r="O128" i="3"/>
  <c r="N128" i="3"/>
  <c r="M128" i="3"/>
  <c r="L128" i="3"/>
  <c r="K128" i="3"/>
  <c r="J128" i="3"/>
  <c r="I128" i="3"/>
  <c r="H128" i="3"/>
  <c r="G128" i="3"/>
  <c r="F128" i="3"/>
  <c r="E128" i="3"/>
  <c r="E14" i="3" s="1"/>
  <c r="E12" i="3" s="1"/>
  <c r="D128" i="3"/>
  <c r="C128" i="3"/>
  <c r="AO123" i="3"/>
  <c r="AN123" i="3"/>
  <c r="AM123" i="3"/>
  <c r="AM122" i="3" s="1"/>
  <c r="AL123" i="3"/>
  <c r="AK123" i="3"/>
  <c r="AK122" i="3" s="1"/>
  <c r="AJ123" i="3"/>
  <c r="AI123" i="3"/>
  <c r="AH123" i="3"/>
  <c r="AG123" i="3"/>
  <c r="AF123" i="3"/>
  <c r="AF13" i="3" s="1"/>
  <c r="AE123" i="3"/>
  <c r="AE122" i="3" s="1"/>
  <c r="AD123" i="3"/>
  <c r="AC123" i="3"/>
  <c r="AB123" i="3"/>
  <c r="AA123" i="3"/>
  <c r="AA122" i="3" s="1"/>
  <c r="Z123" i="3"/>
  <c r="Y123" i="3"/>
  <c r="Y122" i="3" s="1"/>
  <c r="X123" i="3"/>
  <c r="W123" i="3"/>
  <c r="V123" i="3"/>
  <c r="U123" i="3"/>
  <c r="T123" i="3"/>
  <c r="T13" i="3" s="1"/>
  <c r="S123" i="3"/>
  <c r="S122" i="3" s="1"/>
  <c r="R123" i="3"/>
  <c r="Q123" i="3"/>
  <c r="P123" i="3"/>
  <c r="O123" i="3"/>
  <c r="O122" i="3" s="1"/>
  <c r="N123" i="3"/>
  <c r="M123" i="3"/>
  <c r="M122" i="3" s="1"/>
  <c r="L123" i="3"/>
  <c r="K123" i="3"/>
  <c r="J123" i="3"/>
  <c r="I123" i="3"/>
  <c r="H123" i="3"/>
  <c r="H13" i="3" s="1"/>
  <c r="G123" i="3"/>
  <c r="G122" i="3" s="1"/>
  <c r="F123" i="3"/>
  <c r="E123" i="3"/>
  <c r="D123" i="3"/>
  <c r="C123" i="3"/>
  <c r="AI122" i="3"/>
  <c r="AG122" i="3"/>
  <c r="W122" i="3"/>
  <c r="U122" i="3"/>
  <c r="K122" i="3"/>
  <c r="I122" i="3"/>
  <c r="AB117" i="3"/>
  <c r="AN117" i="3"/>
  <c r="AM117" i="3"/>
  <c r="AL117" i="3"/>
  <c r="AK117" i="3"/>
  <c r="AJ117" i="3"/>
  <c r="AE117" i="3"/>
  <c r="AD117" i="3"/>
  <c r="AC117" i="3"/>
  <c r="AA117" i="3"/>
  <c r="Z117" i="3"/>
  <c r="Y117" i="3"/>
  <c r="X117" i="3"/>
  <c r="W117" i="3"/>
  <c r="V117" i="3"/>
  <c r="U117" i="3"/>
  <c r="T117" i="3"/>
  <c r="S117" i="3"/>
  <c r="R117" i="3"/>
  <c r="Q117" i="3"/>
  <c r="P117" i="3"/>
  <c r="O117" i="3"/>
  <c r="N117" i="3"/>
  <c r="M117" i="3"/>
  <c r="L117" i="3"/>
  <c r="K117" i="3"/>
  <c r="K15" i="3" s="1"/>
  <c r="J117" i="3"/>
  <c r="I117" i="3"/>
  <c r="H117" i="3"/>
  <c r="G117" i="3"/>
  <c r="F117" i="3"/>
  <c r="E117" i="3"/>
  <c r="D117" i="3"/>
  <c r="C117" i="3"/>
  <c r="AB112" i="3"/>
  <c r="AN112" i="3"/>
  <c r="AM112" i="3"/>
  <c r="AL112" i="3"/>
  <c r="AK112" i="3"/>
  <c r="AJ112" i="3"/>
  <c r="AE112" i="3"/>
  <c r="AE106" i="3" s="1"/>
  <c r="AD112" i="3"/>
  <c r="AC112" i="3"/>
  <c r="AA112" i="3"/>
  <c r="Z112" i="3"/>
  <c r="Y112" i="3"/>
  <c r="X112" i="3"/>
  <c r="W112" i="3"/>
  <c r="V112" i="3"/>
  <c r="U112" i="3"/>
  <c r="U14" i="3" s="1"/>
  <c r="T112" i="3"/>
  <c r="S112" i="3"/>
  <c r="R112" i="3"/>
  <c r="Q112" i="3"/>
  <c r="P112" i="3"/>
  <c r="O112" i="3"/>
  <c r="N112" i="3"/>
  <c r="N106" i="3" s="1"/>
  <c r="M112" i="3"/>
  <c r="L112" i="3"/>
  <c r="K112" i="3"/>
  <c r="J112" i="3"/>
  <c r="I112" i="3"/>
  <c r="I14" i="3" s="1"/>
  <c r="H112" i="3"/>
  <c r="G112" i="3"/>
  <c r="F112" i="3"/>
  <c r="E112" i="3"/>
  <c r="D112" i="3"/>
  <c r="C112" i="3"/>
  <c r="AB107" i="3"/>
  <c r="AN107" i="3"/>
  <c r="AM107" i="3"/>
  <c r="AL107" i="3"/>
  <c r="AK107" i="3"/>
  <c r="AJ107" i="3"/>
  <c r="AI107" i="3"/>
  <c r="AD107" i="3"/>
  <c r="AC107" i="3"/>
  <c r="AA107" i="3"/>
  <c r="Z107" i="3"/>
  <c r="Y107" i="3"/>
  <c r="X107" i="3"/>
  <c r="W107" i="3"/>
  <c r="V107" i="3"/>
  <c r="V106" i="3" s="1"/>
  <c r="U107" i="3"/>
  <c r="U106" i="3" s="1"/>
  <c r="T107" i="3"/>
  <c r="S107" i="3"/>
  <c r="R107" i="3"/>
  <c r="R106" i="3" s="1"/>
  <c r="Q107" i="3"/>
  <c r="Q106" i="3" s="1"/>
  <c r="P107" i="3"/>
  <c r="P106" i="3" s="1"/>
  <c r="O107" i="3"/>
  <c r="N107" i="3"/>
  <c r="M107" i="3"/>
  <c r="L107" i="3"/>
  <c r="L106" i="3" s="1"/>
  <c r="K107" i="3"/>
  <c r="K106" i="3" s="1"/>
  <c r="J107" i="3"/>
  <c r="J106" i="3" s="1"/>
  <c r="I107" i="3"/>
  <c r="I106" i="3" s="1"/>
  <c r="H107" i="3"/>
  <c r="G107" i="3"/>
  <c r="F107" i="3"/>
  <c r="F106" i="3" s="1"/>
  <c r="E107" i="3"/>
  <c r="E106" i="3" s="1"/>
  <c r="D107" i="3"/>
  <c r="D106" i="3" s="1"/>
  <c r="C107" i="3"/>
  <c r="T106" i="3"/>
  <c r="O106" i="3"/>
  <c r="M106" i="3"/>
  <c r="H106" i="3"/>
  <c r="C106" i="3"/>
  <c r="AN101" i="3"/>
  <c r="AM101" i="3"/>
  <c r="AL101" i="3"/>
  <c r="AK101" i="3"/>
  <c r="AJ101" i="3"/>
  <c r="AI101" i="3"/>
  <c r="AE101" i="3"/>
  <c r="AE90" i="3" s="1"/>
  <c r="AD101" i="3"/>
  <c r="AC101" i="3"/>
  <c r="AB101" i="3"/>
  <c r="AA101" i="3"/>
  <c r="Z101" i="3"/>
  <c r="Y101" i="3"/>
  <c r="X101" i="3"/>
  <c r="W101" i="3"/>
  <c r="V101" i="3"/>
  <c r="U101" i="3"/>
  <c r="T101" i="3"/>
  <c r="S101" i="3"/>
  <c r="S90" i="3" s="1"/>
  <c r="R101" i="3"/>
  <c r="Q101" i="3"/>
  <c r="P101" i="3"/>
  <c r="O101" i="3"/>
  <c r="N101" i="3"/>
  <c r="M101" i="3"/>
  <c r="L101" i="3"/>
  <c r="K101" i="3"/>
  <c r="J101" i="3"/>
  <c r="I101" i="3"/>
  <c r="H101" i="3"/>
  <c r="G101" i="3"/>
  <c r="F101" i="3"/>
  <c r="E101" i="3"/>
  <c r="D101" i="3"/>
  <c r="C101" i="3"/>
  <c r="AN96" i="3"/>
  <c r="AN90" i="3" s="1"/>
  <c r="AM96" i="3"/>
  <c r="AL96" i="3"/>
  <c r="AK96" i="3"/>
  <c r="AJ96" i="3"/>
  <c r="AI96" i="3"/>
  <c r="AE96" i="3"/>
  <c r="AD96" i="3"/>
  <c r="AD90" i="3" s="1"/>
  <c r="AC96" i="3"/>
  <c r="AB96" i="3"/>
  <c r="AA96" i="3"/>
  <c r="Z96" i="3"/>
  <c r="Y96" i="3"/>
  <c r="Y90" i="3" s="1"/>
  <c r="X96" i="3"/>
  <c r="W96" i="3"/>
  <c r="V96" i="3"/>
  <c r="U96" i="3"/>
  <c r="T96" i="3"/>
  <c r="T90" i="3" s="1"/>
  <c r="S96" i="3"/>
  <c r="R96" i="3"/>
  <c r="R90" i="3" s="1"/>
  <c r="Q96" i="3"/>
  <c r="P96" i="3"/>
  <c r="O96" i="3"/>
  <c r="N96" i="3"/>
  <c r="M96" i="3"/>
  <c r="M90" i="3" s="1"/>
  <c r="L96" i="3"/>
  <c r="K96" i="3"/>
  <c r="J96" i="3"/>
  <c r="I96" i="3"/>
  <c r="H96" i="3"/>
  <c r="H90" i="3" s="1"/>
  <c r="G96" i="3"/>
  <c r="F96" i="3"/>
  <c r="F90" i="3" s="1"/>
  <c r="E96" i="3"/>
  <c r="D96" i="3"/>
  <c r="D90" i="3" s="1"/>
  <c r="C96" i="3"/>
  <c r="AN91" i="3"/>
  <c r="AM91" i="3"/>
  <c r="AL91" i="3"/>
  <c r="AL90" i="3" s="1"/>
  <c r="AK91" i="3"/>
  <c r="AJ91" i="3"/>
  <c r="AI91" i="3"/>
  <c r="AE91" i="3"/>
  <c r="AD91" i="3"/>
  <c r="AC91" i="3"/>
  <c r="AB91" i="3"/>
  <c r="AA91" i="3"/>
  <c r="Z91" i="3"/>
  <c r="Y91" i="3"/>
  <c r="X91" i="3"/>
  <c r="W91" i="3"/>
  <c r="W90" i="3" s="1"/>
  <c r="V91" i="3"/>
  <c r="U91" i="3"/>
  <c r="U90" i="3" s="1"/>
  <c r="T91" i="3"/>
  <c r="S91" i="3"/>
  <c r="R91" i="3"/>
  <c r="Q91" i="3"/>
  <c r="Q90" i="3" s="1"/>
  <c r="P91" i="3"/>
  <c r="O91" i="3"/>
  <c r="N91" i="3"/>
  <c r="M91" i="3"/>
  <c r="L91" i="3"/>
  <c r="K91" i="3"/>
  <c r="K90" i="3" s="1"/>
  <c r="J91" i="3"/>
  <c r="I91" i="3"/>
  <c r="H91" i="3"/>
  <c r="G91" i="3"/>
  <c r="G90" i="3" s="1"/>
  <c r="F91" i="3"/>
  <c r="E91" i="3"/>
  <c r="D91" i="3"/>
  <c r="C91" i="3"/>
  <c r="AJ90" i="3"/>
  <c r="AA90" i="3"/>
  <c r="O90" i="3"/>
  <c r="I90" i="3"/>
  <c r="E90" i="3"/>
  <c r="AD85" i="3"/>
  <c r="AN85" i="3"/>
  <c r="AM85" i="3"/>
  <c r="AL85" i="3"/>
  <c r="AK85" i="3"/>
  <c r="AJ85" i="3"/>
  <c r="AI85" i="3"/>
  <c r="AE85" i="3"/>
  <c r="AC85" i="3"/>
  <c r="AB85" i="3"/>
  <c r="AA85" i="3"/>
  <c r="Z85" i="3"/>
  <c r="Z15" i="3" s="1"/>
  <c r="Z12" i="3" s="1"/>
  <c r="Y85" i="3"/>
  <c r="X85" i="3"/>
  <c r="W85" i="3"/>
  <c r="V85" i="3"/>
  <c r="U85" i="3"/>
  <c r="T85" i="3"/>
  <c r="S85" i="3"/>
  <c r="R85" i="3"/>
  <c r="Q85" i="3"/>
  <c r="P85" i="3"/>
  <c r="O85" i="3"/>
  <c r="N85" i="3"/>
  <c r="M85" i="3"/>
  <c r="L85" i="3"/>
  <c r="K85" i="3"/>
  <c r="J85" i="3"/>
  <c r="I85" i="3"/>
  <c r="H85" i="3"/>
  <c r="G85" i="3"/>
  <c r="F85" i="3"/>
  <c r="E85" i="3"/>
  <c r="D85" i="3"/>
  <c r="C85" i="3"/>
  <c r="AD80" i="3"/>
  <c r="AN80" i="3"/>
  <c r="AM80" i="3"/>
  <c r="AL80" i="3"/>
  <c r="AK80" i="3"/>
  <c r="AJ80" i="3"/>
  <c r="AI80" i="3"/>
  <c r="AE80" i="3"/>
  <c r="AC80" i="3"/>
  <c r="AB80" i="3"/>
  <c r="AA80" i="3"/>
  <c r="Z80" i="3"/>
  <c r="Y80" i="3"/>
  <c r="X80" i="3"/>
  <c r="W80" i="3"/>
  <c r="V80" i="3"/>
  <c r="U80" i="3"/>
  <c r="T80" i="3"/>
  <c r="T74" i="3" s="1"/>
  <c r="S80" i="3"/>
  <c r="R80" i="3"/>
  <c r="R74" i="3" s="1"/>
  <c r="Q80" i="3"/>
  <c r="P80" i="3"/>
  <c r="O80" i="3"/>
  <c r="N80" i="3"/>
  <c r="M80" i="3"/>
  <c r="M14" i="3" s="1"/>
  <c r="L80" i="3"/>
  <c r="K80" i="3"/>
  <c r="J80" i="3"/>
  <c r="I80" i="3"/>
  <c r="H80" i="3"/>
  <c r="G80" i="3"/>
  <c r="F80" i="3"/>
  <c r="F74" i="3" s="1"/>
  <c r="E80" i="3"/>
  <c r="D80" i="3"/>
  <c r="C80" i="3"/>
  <c r="AD75" i="3"/>
  <c r="X75" i="3"/>
  <c r="AN75" i="3"/>
  <c r="AN74" i="3" s="1"/>
  <c r="AM75" i="3"/>
  <c r="AM74" i="3" s="1"/>
  <c r="AL75" i="3"/>
  <c r="AL74" i="3" s="1"/>
  <c r="AK75" i="3"/>
  <c r="AJ75" i="3"/>
  <c r="AJ74" i="3" s="1"/>
  <c r="AI75" i="3"/>
  <c r="AE75" i="3"/>
  <c r="AE74" i="3" s="1"/>
  <c r="AC75" i="3"/>
  <c r="AB75" i="3"/>
  <c r="AB74" i="3" s="1"/>
  <c r="AA75" i="3"/>
  <c r="Z75" i="3"/>
  <c r="Y75" i="3"/>
  <c r="Y74" i="3" s="1"/>
  <c r="W75" i="3"/>
  <c r="W74" i="3" s="1"/>
  <c r="V75" i="3"/>
  <c r="U75" i="3"/>
  <c r="U74" i="3" s="1"/>
  <c r="T75" i="3"/>
  <c r="S75" i="3"/>
  <c r="R75" i="3"/>
  <c r="Q75" i="3"/>
  <c r="Q74" i="3" s="1"/>
  <c r="P75" i="3"/>
  <c r="O75" i="3"/>
  <c r="N75" i="3"/>
  <c r="M75" i="3"/>
  <c r="L75" i="3"/>
  <c r="L74" i="3" s="1"/>
  <c r="K75" i="3"/>
  <c r="K74" i="3" s="1"/>
  <c r="J75" i="3"/>
  <c r="I75" i="3"/>
  <c r="I74" i="3" s="1"/>
  <c r="H75" i="3"/>
  <c r="G75" i="3"/>
  <c r="F75" i="3"/>
  <c r="E75" i="3"/>
  <c r="E74" i="3" s="1"/>
  <c r="D75" i="3"/>
  <c r="C75" i="3"/>
  <c r="AK74" i="3"/>
  <c r="AI74" i="3"/>
  <c r="H74" i="3"/>
  <c r="AN70" i="3"/>
  <c r="AM70" i="3"/>
  <c r="AL70" i="3"/>
  <c r="AL61" i="3" s="1"/>
  <c r="AK70" i="3"/>
  <c r="AJ70" i="3"/>
  <c r="AI70" i="3"/>
  <c r="AH70" i="3"/>
  <c r="AG70" i="3"/>
  <c r="AF70" i="3"/>
  <c r="AE70" i="3"/>
  <c r="AD70" i="3"/>
  <c r="AC70" i="3"/>
  <c r="AB70" i="3"/>
  <c r="AA70" i="3"/>
  <c r="Z70" i="3"/>
  <c r="Z61" i="3" s="1"/>
  <c r="Y70" i="3"/>
  <c r="X70" i="3"/>
  <c r="W70" i="3"/>
  <c r="V70" i="3"/>
  <c r="U70" i="3"/>
  <c r="U15" i="3" s="1"/>
  <c r="T70" i="3"/>
  <c r="S70" i="3"/>
  <c r="R70" i="3"/>
  <c r="Q70" i="3"/>
  <c r="P70" i="3"/>
  <c r="O70" i="3"/>
  <c r="N70" i="3"/>
  <c r="N61" i="3" s="1"/>
  <c r="M70" i="3"/>
  <c r="L70" i="3"/>
  <c r="K70" i="3"/>
  <c r="J70" i="3"/>
  <c r="I70" i="3"/>
  <c r="I15" i="3" s="1"/>
  <c r="H70" i="3"/>
  <c r="G70" i="3"/>
  <c r="F70" i="3"/>
  <c r="E70" i="3"/>
  <c r="D70" i="3"/>
  <c r="C70" i="3"/>
  <c r="AN66" i="3"/>
  <c r="AN61" i="3" s="1"/>
  <c r="AM66" i="3"/>
  <c r="AL66" i="3"/>
  <c r="AK66" i="3"/>
  <c r="AJ66" i="3"/>
  <c r="AI66" i="3"/>
  <c r="AH66" i="3"/>
  <c r="AG66" i="3"/>
  <c r="AG61" i="3" s="1"/>
  <c r="AF66" i="3"/>
  <c r="AE66" i="3"/>
  <c r="AD66" i="3"/>
  <c r="AC66" i="3"/>
  <c r="AB66" i="3"/>
  <c r="AB61" i="3" s="1"/>
  <c r="AA66" i="3"/>
  <c r="Z66" i="3"/>
  <c r="Y66" i="3"/>
  <c r="X66" i="3"/>
  <c r="W66" i="3"/>
  <c r="V66" i="3"/>
  <c r="U66" i="3"/>
  <c r="U61" i="3" s="1"/>
  <c r="T66" i="3"/>
  <c r="S66" i="3"/>
  <c r="R66" i="3"/>
  <c r="Q66" i="3"/>
  <c r="P66" i="3"/>
  <c r="P61" i="3" s="1"/>
  <c r="O66" i="3"/>
  <c r="N66" i="3"/>
  <c r="M66" i="3"/>
  <c r="L66" i="3"/>
  <c r="K66" i="3"/>
  <c r="J66" i="3"/>
  <c r="I66" i="3"/>
  <c r="I61" i="3" s="1"/>
  <c r="H66" i="3"/>
  <c r="G66" i="3"/>
  <c r="F66" i="3"/>
  <c r="E66" i="3"/>
  <c r="D66" i="3"/>
  <c r="D61" i="3" s="1"/>
  <c r="C66" i="3"/>
  <c r="AN62" i="3"/>
  <c r="AM62" i="3"/>
  <c r="AL62" i="3"/>
  <c r="AK62" i="3"/>
  <c r="AK61" i="3" s="1"/>
  <c r="AJ62" i="3"/>
  <c r="AI62" i="3"/>
  <c r="AI61" i="3" s="1"/>
  <c r="AH62" i="3"/>
  <c r="AH61" i="3" s="1"/>
  <c r="AG62" i="3"/>
  <c r="AF62" i="3"/>
  <c r="AE62" i="3"/>
  <c r="AD62" i="3"/>
  <c r="AD61" i="3" s="1"/>
  <c r="AC62" i="3"/>
  <c r="AB62" i="3"/>
  <c r="AA62" i="3"/>
  <c r="Z62" i="3"/>
  <c r="Y62" i="3"/>
  <c r="Y61" i="3" s="1"/>
  <c r="X62" i="3"/>
  <c r="W62" i="3"/>
  <c r="W61" i="3" s="1"/>
  <c r="V62" i="3"/>
  <c r="V61" i="3" s="1"/>
  <c r="U62" i="3"/>
  <c r="T62" i="3"/>
  <c r="S62" i="3"/>
  <c r="R62" i="3"/>
  <c r="R61" i="3" s="1"/>
  <c r="Q62" i="3"/>
  <c r="P62" i="3"/>
  <c r="O62" i="3"/>
  <c r="N62" i="3"/>
  <c r="M62" i="3"/>
  <c r="M61" i="3" s="1"/>
  <c r="L62" i="3"/>
  <c r="K62" i="3"/>
  <c r="K61" i="3" s="1"/>
  <c r="J62" i="3"/>
  <c r="J61" i="3" s="1"/>
  <c r="I62" i="3"/>
  <c r="H62" i="3"/>
  <c r="G62" i="3"/>
  <c r="F62" i="3"/>
  <c r="F61" i="3" s="1"/>
  <c r="E62" i="3"/>
  <c r="D62" i="3"/>
  <c r="C62" i="3"/>
  <c r="AM61" i="3"/>
  <c r="AJ61" i="3"/>
  <c r="AF61" i="3"/>
  <c r="AE61" i="3"/>
  <c r="AC61" i="3"/>
  <c r="AA61" i="3"/>
  <c r="X61" i="3"/>
  <c r="T61" i="3"/>
  <c r="S61" i="3"/>
  <c r="Q61" i="3"/>
  <c r="O61" i="3"/>
  <c r="L61" i="3"/>
  <c r="H61" i="3"/>
  <c r="G61" i="3"/>
  <c r="E61" i="3"/>
  <c r="C61" i="3"/>
  <c r="AN46" i="3"/>
  <c r="AN45" i="3" s="1"/>
  <c r="AM46" i="3"/>
  <c r="AL46" i="3"/>
  <c r="AL45" i="3" s="1"/>
  <c r="AK46" i="3"/>
  <c r="AK45" i="3" s="1"/>
  <c r="AJ46" i="3"/>
  <c r="AJ45" i="3" s="1"/>
  <c r="AI46" i="3"/>
  <c r="AI45" i="3" s="1"/>
  <c r="AE46" i="3"/>
  <c r="AE45" i="3" s="1"/>
  <c r="AD46" i="3"/>
  <c r="AC46" i="3"/>
  <c r="AB46" i="3"/>
  <c r="AB45" i="3" s="1"/>
  <c r="AA46" i="3"/>
  <c r="AA45" i="3" s="1"/>
  <c r="Z46" i="3"/>
  <c r="Z45" i="3" s="1"/>
  <c r="Y46" i="3"/>
  <c r="Y45" i="3" s="1"/>
  <c r="X46" i="3"/>
  <c r="X45" i="3" s="1"/>
  <c r="W46" i="3"/>
  <c r="W45" i="3" s="1"/>
  <c r="V46" i="3"/>
  <c r="U46" i="3"/>
  <c r="U45" i="3" s="1"/>
  <c r="T46" i="3"/>
  <c r="T45" i="3" s="1"/>
  <c r="S46" i="3"/>
  <c r="S45" i="3" s="1"/>
  <c r="R46" i="3"/>
  <c r="Q46" i="3"/>
  <c r="Q45" i="3" s="1"/>
  <c r="P46" i="3"/>
  <c r="O46" i="3"/>
  <c r="O45" i="3" s="1"/>
  <c r="N46" i="3"/>
  <c r="M46" i="3"/>
  <c r="M45" i="3" s="1"/>
  <c r="L46" i="3"/>
  <c r="L45" i="3" s="1"/>
  <c r="K46" i="3"/>
  <c r="K45" i="3" s="1"/>
  <c r="J46" i="3"/>
  <c r="I46" i="3"/>
  <c r="I45" i="3" s="1"/>
  <c r="H46" i="3"/>
  <c r="H45" i="3" s="1"/>
  <c r="G46" i="3"/>
  <c r="G45" i="3" s="1"/>
  <c r="F46" i="3"/>
  <c r="E46" i="3"/>
  <c r="E45" i="3" s="1"/>
  <c r="D46" i="3"/>
  <c r="D45" i="3" s="1"/>
  <c r="C46" i="3"/>
  <c r="C45" i="3" s="1"/>
  <c r="AM45" i="3"/>
  <c r="AD45" i="3"/>
  <c r="V45" i="3"/>
  <c r="R45" i="3"/>
  <c r="P45" i="3"/>
  <c r="J45" i="3"/>
  <c r="F45" i="3"/>
  <c r="AJ44" i="3"/>
  <c r="AJ40" i="3" s="1"/>
  <c r="AJ15" i="3" s="1"/>
  <c r="AD44" i="3"/>
  <c r="AD40" i="3" s="1"/>
  <c r="AA44" i="3"/>
  <c r="AA40" i="3" s="1"/>
  <c r="X44" i="3"/>
  <c r="X40" i="3" s="1"/>
  <c r="AN40" i="3"/>
  <c r="AM40" i="3"/>
  <c r="AL40" i="3"/>
  <c r="AL29" i="3" s="1"/>
  <c r="AK40" i="3"/>
  <c r="AI40" i="3"/>
  <c r="AH40" i="3"/>
  <c r="AH15" i="3" s="1"/>
  <c r="AG40" i="3"/>
  <c r="AG15" i="3" s="1"/>
  <c r="AF40" i="3"/>
  <c r="AF15" i="3" s="1"/>
  <c r="AF12" i="3" s="1"/>
  <c r="AE40" i="3"/>
  <c r="AC40" i="3"/>
  <c r="AB40" i="3"/>
  <c r="Z40" i="3"/>
  <c r="Y40" i="3"/>
  <c r="W40" i="3"/>
  <c r="V40" i="3"/>
  <c r="U40" i="3"/>
  <c r="T40" i="3"/>
  <c r="S40" i="3"/>
  <c r="R40" i="3"/>
  <c r="Q40" i="3"/>
  <c r="P40" i="3"/>
  <c r="O40" i="3"/>
  <c r="N40" i="3"/>
  <c r="M40" i="3"/>
  <c r="L40" i="3"/>
  <c r="K40" i="3"/>
  <c r="J40" i="3"/>
  <c r="I40" i="3"/>
  <c r="H40" i="3"/>
  <c r="G40" i="3"/>
  <c r="F40" i="3"/>
  <c r="E40" i="3"/>
  <c r="D40" i="3"/>
  <c r="C40" i="3"/>
  <c r="AJ39" i="3"/>
  <c r="AJ35" i="3" s="1"/>
  <c r="AD39" i="3"/>
  <c r="AD35" i="3" s="1"/>
  <c r="AA39" i="3"/>
  <c r="AA35" i="3" s="1"/>
  <c r="X39" i="3"/>
  <c r="X35" i="3" s="1"/>
  <c r="X14" i="3" s="1"/>
  <c r="AN35" i="3"/>
  <c r="AM35" i="3"/>
  <c r="AL35" i="3"/>
  <c r="AK35" i="3"/>
  <c r="AI35" i="3"/>
  <c r="AH35" i="3"/>
  <c r="AG35" i="3"/>
  <c r="AF35" i="3"/>
  <c r="AE35" i="3"/>
  <c r="AC35" i="3"/>
  <c r="AB35" i="3"/>
  <c r="Z35" i="3"/>
  <c r="Y35" i="3"/>
  <c r="W35" i="3"/>
  <c r="V35" i="3"/>
  <c r="U35" i="3"/>
  <c r="T35" i="3"/>
  <c r="T14" i="3" s="1"/>
  <c r="S35" i="3"/>
  <c r="S29" i="3" s="1"/>
  <c r="R35" i="3"/>
  <c r="Q35" i="3"/>
  <c r="Q29" i="3" s="1"/>
  <c r="P35" i="3"/>
  <c r="O35" i="3"/>
  <c r="N35" i="3"/>
  <c r="M35" i="3"/>
  <c r="M29" i="3" s="1"/>
  <c r="L35" i="3"/>
  <c r="K35" i="3"/>
  <c r="J35" i="3"/>
  <c r="I35" i="3"/>
  <c r="H35" i="3"/>
  <c r="H14" i="3" s="1"/>
  <c r="G35" i="3"/>
  <c r="F35" i="3"/>
  <c r="E35" i="3"/>
  <c r="D35" i="3"/>
  <c r="C35" i="3"/>
  <c r="C14" i="3" s="1"/>
  <c r="AN30" i="3"/>
  <c r="AM30" i="3"/>
  <c r="AM29" i="3" s="1"/>
  <c r="AL30" i="3"/>
  <c r="AK30" i="3"/>
  <c r="AJ30" i="3"/>
  <c r="AI30" i="3"/>
  <c r="AH30" i="3"/>
  <c r="AH13" i="3" s="1"/>
  <c r="AH12" i="3" s="1"/>
  <c r="AG30" i="3"/>
  <c r="AF30" i="3"/>
  <c r="AE30" i="3"/>
  <c r="AD30" i="3"/>
  <c r="AC30" i="3"/>
  <c r="AB30" i="3"/>
  <c r="AB29" i="3" s="1"/>
  <c r="AA30" i="3"/>
  <c r="Z30" i="3"/>
  <c r="Y30" i="3"/>
  <c r="X30" i="3"/>
  <c r="W30" i="3"/>
  <c r="V30" i="3"/>
  <c r="V29" i="3" s="1"/>
  <c r="U30" i="3"/>
  <c r="U29" i="3" s="1"/>
  <c r="T30" i="3"/>
  <c r="S30" i="3"/>
  <c r="R30" i="3"/>
  <c r="Q30" i="3"/>
  <c r="P30" i="3"/>
  <c r="P29" i="3" s="1"/>
  <c r="O30" i="3"/>
  <c r="O29" i="3" s="1"/>
  <c r="N30" i="3"/>
  <c r="N29" i="3" s="1"/>
  <c r="M30" i="3"/>
  <c r="L30" i="3"/>
  <c r="L29" i="3" s="1"/>
  <c r="K30" i="3"/>
  <c r="J30" i="3"/>
  <c r="J29" i="3" s="1"/>
  <c r="I30" i="3"/>
  <c r="I29" i="3" s="1"/>
  <c r="H30" i="3"/>
  <c r="G30" i="3"/>
  <c r="G29" i="3" s="1"/>
  <c r="F30" i="3"/>
  <c r="E30" i="3"/>
  <c r="D30" i="3"/>
  <c r="D29" i="3" s="1"/>
  <c r="C30" i="3"/>
  <c r="AN29" i="3"/>
  <c r="AK29" i="3"/>
  <c r="AE29" i="3"/>
  <c r="Y29" i="3"/>
  <c r="K29" i="3"/>
  <c r="E29" i="3"/>
  <c r="AN25" i="3"/>
  <c r="AM25" i="3"/>
  <c r="AM15" i="3" s="1"/>
  <c r="AL25" i="3"/>
  <c r="AK25" i="3"/>
  <c r="AJ25" i="3"/>
  <c r="AI25" i="3"/>
  <c r="AE25" i="3"/>
  <c r="AD25" i="3"/>
  <c r="AC25" i="3"/>
  <c r="AC15" i="3" s="1"/>
  <c r="AC12" i="3" s="1"/>
  <c r="AB25" i="3"/>
  <c r="AB15" i="3" s="1"/>
  <c r="AA25" i="3"/>
  <c r="Z25" i="3"/>
  <c r="Y25" i="3"/>
  <c r="X25" i="3"/>
  <c r="W25" i="3"/>
  <c r="V25" i="3"/>
  <c r="V15" i="3" s="1"/>
  <c r="U25" i="3"/>
  <c r="T25" i="3"/>
  <c r="T15" i="3" s="1"/>
  <c r="T12" i="3" s="1"/>
  <c r="S25" i="3"/>
  <c r="R25" i="3"/>
  <c r="Q25" i="3"/>
  <c r="P25" i="3"/>
  <c r="P15" i="3" s="1"/>
  <c r="O25" i="3"/>
  <c r="N25" i="3"/>
  <c r="M25" i="3"/>
  <c r="L25" i="3"/>
  <c r="L15" i="3" s="1"/>
  <c r="K25" i="3"/>
  <c r="J25" i="3"/>
  <c r="J15" i="3" s="1"/>
  <c r="I25" i="3"/>
  <c r="H25" i="3"/>
  <c r="H15" i="3" s="1"/>
  <c r="H12" i="3" s="1"/>
  <c r="G25" i="3"/>
  <c r="F25" i="3"/>
  <c r="E25" i="3"/>
  <c r="E15" i="3" s="1"/>
  <c r="D25" i="3"/>
  <c r="D15" i="3" s="1"/>
  <c r="C25" i="3"/>
  <c r="AN21" i="3"/>
  <c r="AM21" i="3"/>
  <c r="AL21" i="3"/>
  <c r="AL16" i="3" s="1"/>
  <c r="AK21" i="3"/>
  <c r="AJ21" i="3"/>
  <c r="AI21" i="3"/>
  <c r="AE21" i="3"/>
  <c r="AE16" i="3" s="1"/>
  <c r="AD21" i="3"/>
  <c r="AC21" i="3"/>
  <c r="AC14" i="3" s="1"/>
  <c r="AB21" i="3"/>
  <c r="AB14" i="3" s="1"/>
  <c r="AA21" i="3"/>
  <c r="Z21" i="3"/>
  <c r="Y21" i="3"/>
  <c r="Y16" i="3" s="1"/>
  <c r="X21" i="3"/>
  <c r="W21" i="3"/>
  <c r="W16" i="3" s="1"/>
  <c r="V21" i="3"/>
  <c r="U21" i="3"/>
  <c r="T21" i="3"/>
  <c r="S21" i="3"/>
  <c r="S16" i="3" s="1"/>
  <c r="R21" i="3"/>
  <c r="Q21" i="3"/>
  <c r="P21" i="3"/>
  <c r="O21" i="3"/>
  <c r="N21" i="3"/>
  <c r="M21" i="3"/>
  <c r="L21" i="3"/>
  <c r="K21" i="3"/>
  <c r="K16" i="3" s="1"/>
  <c r="J21" i="3"/>
  <c r="I21" i="3"/>
  <c r="H21" i="3"/>
  <c r="G21" i="3"/>
  <c r="F21" i="3"/>
  <c r="E21" i="3"/>
  <c r="D21" i="3"/>
  <c r="C21" i="3"/>
  <c r="AN17" i="3"/>
  <c r="AM17" i="3"/>
  <c r="AL17" i="3"/>
  <c r="AK17" i="3"/>
  <c r="AK16" i="3" s="1"/>
  <c r="AJ17" i="3"/>
  <c r="AJ16" i="3" s="1"/>
  <c r="AI17" i="3"/>
  <c r="AI16" i="3" s="1"/>
  <c r="AE17" i="3"/>
  <c r="AD17" i="3"/>
  <c r="AD16" i="3" s="1"/>
  <c r="AC17" i="3"/>
  <c r="AB17" i="3"/>
  <c r="AA17" i="3"/>
  <c r="Z17" i="3"/>
  <c r="Z16" i="3" s="1"/>
  <c r="Y17" i="3"/>
  <c r="X17" i="3"/>
  <c r="W17" i="3"/>
  <c r="V17" i="3"/>
  <c r="V16" i="3" s="1"/>
  <c r="U17" i="3"/>
  <c r="T17" i="3"/>
  <c r="T16" i="3" s="1"/>
  <c r="S17" i="3"/>
  <c r="R17" i="3"/>
  <c r="R16" i="3" s="1"/>
  <c r="Q17" i="3"/>
  <c r="P17" i="3"/>
  <c r="O17" i="3"/>
  <c r="N17" i="3"/>
  <c r="N16" i="3" s="1"/>
  <c r="M17" i="3"/>
  <c r="L17" i="3"/>
  <c r="K17" i="3"/>
  <c r="J17" i="3"/>
  <c r="J16" i="3" s="1"/>
  <c r="I17" i="3"/>
  <c r="I16" i="3" s="1"/>
  <c r="H17" i="3"/>
  <c r="H16" i="3" s="1"/>
  <c r="G17" i="3"/>
  <c r="F17" i="3"/>
  <c r="F16" i="3" s="1"/>
  <c r="E17" i="3"/>
  <c r="D17" i="3"/>
  <c r="C17" i="3"/>
  <c r="AN16" i="3"/>
  <c r="U16" i="3"/>
  <c r="Q16" i="3"/>
  <c r="M16" i="3"/>
  <c r="E16" i="3"/>
  <c r="AI15" i="3"/>
  <c r="Q15" i="3"/>
  <c r="Q12" i="3" s="1"/>
  <c r="M15" i="3"/>
  <c r="AK14" i="3"/>
  <c r="AH14" i="3"/>
  <c r="AF14" i="3"/>
  <c r="Y14" i="3"/>
  <c r="V14" i="3"/>
  <c r="R14" i="3"/>
  <c r="P14" i="3"/>
  <c r="O14" i="3"/>
  <c r="L14" i="3"/>
  <c r="K14" i="3"/>
  <c r="K12" i="3" s="1"/>
  <c r="J14" i="3"/>
  <c r="F14" i="3"/>
  <c r="D14" i="3"/>
  <c r="AN13" i="3"/>
  <c r="AL13" i="3"/>
  <c r="AG13" i="3"/>
  <c r="R13" i="3"/>
  <c r="Q13" i="3"/>
  <c r="J13" i="3"/>
  <c r="F13" i="3"/>
  <c r="E13" i="3"/>
  <c r="AM13" i="2"/>
  <c r="AL13" i="2"/>
  <c r="AK13" i="2"/>
  <c r="AI13" i="2"/>
  <c r="AH13" i="2"/>
  <c r="AG13" i="2"/>
  <c r="AF13" i="2"/>
  <c r="AC13" i="2"/>
  <c r="AB13" i="2"/>
  <c r="Z13" i="2"/>
  <c r="Y13" i="2"/>
  <c r="X13" i="2"/>
  <c r="W13" i="2"/>
  <c r="V13" i="2"/>
  <c r="U13" i="2"/>
  <c r="T13" i="2"/>
  <c r="T10" i="2" s="1"/>
  <c r="S13" i="2"/>
  <c r="R13" i="2"/>
  <c r="Q13" i="2"/>
  <c r="Q10" i="2" s="1"/>
  <c r="P13" i="2"/>
  <c r="O13" i="2"/>
  <c r="N13" i="2"/>
  <c r="N10" i="2" s="1"/>
  <c r="M13" i="2"/>
  <c r="L13" i="2"/>
  <c r="K13" i="2"/>
  <c r="J13" i="2"/>
  <c r="I13" i="2"/>
  <c r="H13" i="2"/>
  <c r="H10" i="2" s="1"/>
  <c r="E13" i="2"/>
  <c r="D13" i="2"/>
  <c r="AN12" i="2"/>
  <c r="AM12" i="2"/>
  <c r="AL12" i="2"/>
  <c r="AK12" i="2"/>
  <c r="AI12" i="2"/>
  <c r="AH12" i="2"/>
  <c r="AF12" i="2"/>
  <c r="AE12" i="2"/>
  <c r="AD12" i="2"/>
  <c r="AC12" i="2"/>
  <c r="AB12" i="2"/>
  <c r="AA12" i="2"/>
  <c r="Z12" i="2"/>
  <c r="Y12" i="2"/>
  <c r="X12" i="2"/>
  <c r="W12" i="2"/>
  <c r="V12" i="2"/>
  <c r="U12" i="2"/>
  <c r="T12" i="2"/>
  <c r="R12" i="2"/>
  <c r="Q12" i="2"/>
  <c r="O12" i="2"/>
  <c r="N12" i="2"/>
  <c r="M12" i="2"/>
  <c r="K10" i="2"/>
  <c r="J12" i="2"/>
  <c r="I12" i="2"/>
  <c r="H12" i="2"/>
  <c r="G12" i="2"/>
  <c r="F12" i="2"/>
  <c r="E12" i="2"/>
  <c r="D12" i="2"/>
  <c r="C12" i="2"/>
  <c r="AM11" i="2"/>
  <c r="AL11" i="2"/>
  <c r="AK11" i="2"/>
  <c r="AJ11" i="2"/>
  <c r="AI11" i="2"/>
  <c r="AH11" i="2"/>
  <c r="AG11" i="2"/>
  <c r="AF11" i="2"/>
  <c r="AE11" i="2"/>
  <c r="AD11" i="2"/>
  <c r="AC11" i="2"/>
  <c r="AA11" i="2"/>
  <c r="X11" i="2"/>
  <c r="W11" i="2"/>
  <c r="V11" i="2"/>
  <c r="U11" i="2"/>
  <c r="T11" i="2"/>
  <c r="S11" i="2"/>
  <c r="R11" i="2"/>
  <c r="Q11" i="2"/>
  <c r="O11" i="2"/>
  <c r="M11" i="2"/>
  <c r="L11" i="2"/>
  <c r="J11" i="2"/>
  <c r="G11" i="2"/>
  <c r="F11" i="2"/>
  <c r="E11" i="2"/>
  <c r="D11" i="2"/>
  <c r="C11" i="2"/>
  <c r="AL10" i="2"/>
  <c r="AI10" i="2"/>
  <c r="AH10" i="2"/>
  <c r="AG10" i="2"/>
  <c r="AF10" i="2"/>
  <c r="AE10" i="2"/>
  <c r="AC10" i="2"/>
  <c r="AB10" i="2"/>
  <c r="AA10" i="2"/>
  <c r="Z10" i="2"/>
  <c r="Y10" i="2"/>
  <c r="X10" i="2"/>
  <c r="W10" i="2"/>
  <c r="V10" i="2"/>
  <c r="U10" i="2"/>
  <c r="S10" i="2"/>
  <c r="R10" i="2"/>
  <c r="P10" i="2"/>
  <c r="O10" i="2"/>
  <c r="L10" i="2"/>
  <c r="J10" i="2"/>
  <c r="I10" i="2"/>
  <c r="G10" i="2"/>
  <c r="C10" i="2"/>
  <c r="J122" i="3" l="1"/>
  <c r="V122" i="3"/>
  <c r="D122" i="3"/>
  <c r="P122" i="3"/>
  <c r="AB122" i="3"/>
  <c r="Q122" i="3"/>
  <c r="AH122" i="3"/>
  <c r="S13" i="3"/>
  <c r="G13" i="3"/>
  <c r="G12" i="3" s="1"/>
  <c r="AN122" i="3"/>
  <c r="AC122" i="3"/>
  <c r="C29" i="3"/>
  <c r="K13" i="3"/>
  <c r="N14" i="3"/>
  <c r="Z14" i="3"/>
  <c r="C15" i="3"/>
  <c r="C12" i="3" s="1"/>
  <c r="O15" i="3"/>
  <c r="AA15" i="3"/>
  <c r="N90" i="3"/>
  <c r="F122" i="3"/>
  <c r="R122" i="3"/>
  <c r="AD122" i="3"/>
  <c r="AC16" i="3"/>
  <c r="L16" i="3"/>
  <c r="X16" i="3"/>
  <c r="AM16" i="3"/>
  <c r="N15" i="3"/>
  <c r="N12" i="3" s="1"/>
  <c r="AC13" i="3"/>
  <c r="F154" i="3"/>
  <c r="S154" i="3"/>
  <c r="AE154" i="3"/>
  <c r="AG12" i="3"/>
  <c r="L13" i="3"/>
  <c r="L12" i="3" s="1"/>
  <c r="P13" i="3"/>
  <c r="P12" i="3" s="1"/>
  <c r="P90" i="3"/>
  <c r="X106" i="3"/>
  <c r="H122" i="3"/>
  <c r="T122" i="3"/>
  <c r="AF122" i="3"/>
  <c r="O16" i="3"/>
  <c r="AA16" i="3"/>
  <c r="D74" i="3"/>
  <c r="G106" i="3"/>
  <c r="S106" i="3"/>
  <c r="I154" i="3"/>
  <c r="U154" i="3"/>
  <c r="AJ154" i="3"/>
  <c r="W15" i="3"/>
  <c r="D13" i="3"/>
  <c r="D16" i="3"/>
  <c r="P16" i="3"/>
  <c r="AB16" i="3"/>
  <c r="F15" i="3"/>
  <c r="R15" i="3"/>
  <c r="O138" i="3"/>
  <c r="AA138" i="3"/>
  <c r="AM138" i="3"/>
  <c r="K154" i="3"/>
  <c r="W154" i="3"/>
  <c r="AL154" i="3"/>
  <c r="Q14" i="3"/>
  <c r="S14" i="3"/>
  <c r="AN15" i="3"/>
  <c r="G74" i="3"/>
  <c r="S74" i="3"/>
  <c r="C122" i="3"/>
  <c r="L122" i="3"/>
  <c r="X122" i="3"/>
  <c r="AJ122" i="3"/>
  <c r="F29" i="3"/>
  <c r="R29" i="3"/>
  <c r="E138" i="3"/>
  <c r="Q138" i="3"/>
  <c r="AC138" i="3"/>
  <c r="M154" i="3"/>
  <c r="Y154" i="3"/>
  <c r="AN154" i="3"/>
  <c r="U13" i="3"/>
  <c r="U12" i="3" s="1"/>
  <c r="V13" i="3"/>
  <c r="V12" i="3" s="1"/>
  <c r="G16" i="3"/>
  <c r="V74" i="3"/>
  <c r="J90" i="3"/>
  <c r="V90" i="3"/>
  <c r="AK90" i="3"/>
  <c r="E122" i="3"/>
  <c r="N122" i="3"/>
  <c r="Z122" i="3"/>
  <c r="AL122" i="3"/>
  <c r="Y13" i="3"/>
  <c r="H29" i="3"/>
  <c r="T29" i="3"/>
  <c r="G138" i="3"/>
  <c r="S138" i="3"/>
  <c r="AE138" i="3"/>
  <c r="O154" i="3"/>
  <c r="AA154" i="3"/>
  <c r="I13" i="3"/>
  <c r="I12" i="3" s="1"/>
  <c r="W14" i="3"/>
  <c r="W12" i="3" s="1"/>
  <c r="N13" i="3"/>
  <c r="L90" i="3"/>
  <c r="X90" i="3"/>
  <c r="AM90" i="3"/>
  <c r="C16" i="3"/>
  <c r="AL58" i="4"/>
  <c r="AL13" i="4"/>
  <c r="W58" i="4"/>
  <c r="W10" i="4" s="1"/>
  <c r="W11" i="4"/>
  <c r="AI58" i="4"/>
  <c r="AI10" i="4" s="1"/>
  <c r="AI12" i="4"/>
  <c r="K58" i="4"/>
  <c r="K10" i="4" s="1"/>
  <c r="K12" i="4"/>
  <c r="Z58" i="4"/>
  <c r="Z11" i="4"/>
  <c r="AG58" i="4"/>
  <c r="C58" i="4"/>
  <c r="C11" i="4"/>
  <c r="AF58" i="4"/>
  <c r="AF13" i="4"/>
  <c r="AC58" i="4"/>
  <c r="AC12" i="4"/>
  <c r="AE13" i="3"/>
  <c r="AE12" i="3" s="1"/>
  <c r="N45" i="3"/>
  <c r="M13" i="3"/>
  <c r="M12" i="3" s="1"/>
  <c r="AD13" i="3"/>
  <c r="C13" i="3"/>
  <c r="C138" i="3"/>
  <c r="C90" i="3"/>
  <c r="AC45" i="3"/>
  <c r="AJ29" i="3"/>
  <c r="AI29" i="3"/>
  <c r="AJ14" i="3"/>
  <c r="AC29" i="3"/>
  <c r="AD15" i="3"/>
  <c r="AD29" i="3"/>
  <c r="AD14" i="3"/>
  <c r="AA29" i="3"/>
  <c r="Z29" i="3"/>
  <c r="X15" i="3"/>
  <c r="W29" i="3"/>
  <c r="X29" i="3"/>
  <c r="S12" i="3"/>
  <c r="P74" i="3"/>
  <c r="J74" i="3"/>
  <c r="AA74" i="3"/>
  <c r="O74" i="3"/>
  <c r="D12" i="3"/>
  <c r="N74" i="3"/>
  <c r="J12" i="3"/>
  <c r="Z74" i="3"/>
  <c r="AB13" i="3"/>
  <c r="AB12" i="3" s="1"/>
  <c r="O13" i="3"/>
  <c r="O12" i="3" s="1"/>
  <c r="Z13" i="3"/>
  <c r="Y15" i="3"/>
  <c r="F12" i="3"/>
  <c r="R12" i="3"/>
  <c r="AM14" i="3"/>
  <c r="AA14" i="3"/>
  <c r="M74" i="3"/>
  <c r="C14" i="4"/>
  <c r="O170" i="4"/>
  <c r="AA13" i="3"/>
  <c r="C74" i="3"/>
  <c r="AI13" i="3"/>
  <c r="AI12" i="3" s="1"/>
  <c r="AM13" i="3"/>
  <c r="AJ106" i="3"/>
  <c r="AI106" i="3"/>
  <c r="AC106" i="3"/>
  <c r="AD106" i="3"/>
  <c r="AI90" i="3"/>
  <c r="AI14" i="3"/>
  <c r="AC90" i="3"/>
  <c r="AB90" i="3"/>
  <c r="Z90" i="3"/>
  <c r="W13" i="3"/>
  <c r="AC74" i="3"/>
  <c r="X74" i="3"/>
  <c r="X13" i="3"/>
  <c r="AL15" i="3"/>
  <c r="AL12" i="3" s="1"/>
  <c r="AN106" i="3"/>
  <c r="AL106" i="3"/>
  <c r="AM106" i="3"/>
  <c r="AN14" i="3"/>
  <c r="AN12" i="3" s="1"/>
  <c r="AK106" i="3"/>
  <c r="AK15" i="3"/>
  <c r="Z106" i="3"/>
  <c r="AB106" i="3"/>
  <c r="W106" i="3"/>
  <c r="Y106" i="3"/>
  <c r="AK13" i="3"/>
  <c r="AA106" i="3"/>
  <c r="AJ13" i="3"/>
  <c r="G58" i="4"/>
  <c r="G10" i="4" s="1"/>
  <c r="AA58" i="4"/>
  <c r="X58" i="4"/>
  <c r="R58" i="4"/>
  <c r="U58" i="4"/>
  <c r="U10" i="4" s="1"/>
  <c r="Q58" i="4"/>
  <c r="P58" i="4"/>
  <c r="P10" i="4" s="1"/>
  <c r="O58" i="4"/>
  <c r="O10" i="4" s="1"/>
  <c r="T58" i="4"/>
  <c r="V58" i="4"/>
  <c r="AM10" i="4"/>
  <c r="S58" i="4"/>
  <c r="S10" i="4" s="1"/>
  <c r="E10" i="4"/>
  <c r="Z10" i="4"/>
  <c r="AB58" i="4"/>
  <c r="AB10" i="4" s="1"/>
  <c r="F58" i="4"/>
  <c r="AK58" i="4"/>
  <c r="AK10" i="4" s="1"/>
  <c r="J58" i="4"/>
  <c r="AJ58" i="4"/>
  <c r="L58" i="4"/>
  <c r="L10" i="4" s="1"/>
  <c r="D58" i="4"/>
  <c r="D10" i="4" s="1"/>
  <c r="Q10" i="4"/>
  <c r="AC10" i="4"/>
  <c r="AE58" i="4"/>
  <c r="AE10" i="4" s="1"/>
  <c r="H58" i="4"/>
  <c r="M58" i="4"/>
  <c r="M10" i="4" s="1"/>
  <c r="Y58" i="4"/>
  <c r="Y10" i="4" s="1"/>
  <c r="I10" i="4"/>
  <c r="F14" i="4"/>
  <c r="F10" i="4" s="1"/>
  <c r="R14" i="4"/>
  <c r="AD14" i="4"/>
  <c r="H14" i="4"/>
  <c r="T14" i="4"/>
  <c r="AF14" i="4"/>
  <c r="AF10" i="4" s="1"/>
  <c r="J14" i="4"/>
  <c r="V14" i="4"/>
  <c r="AH14" i="4"/>
  <c r="C10" i="4"/>
  <c r="AL10" i="4"/>
  <c r="X10" i="4"/>
  <c r="AH58" i="4"/>
  <c r="AN58" i="4"/>
  <c r="AN10" i="4" s="1"/>
  <c r="Y60" i="4"/>
  <c r="Y12" i="4" s="1"/>
  <c r="AE60" i="4"/>
  <c r="AE12" i="4" s="1"/>
  <c r="AL14" i="3"/>
  <c r="AD74" i="3"/>
  <c r="AA183" i="4"/>
  <c r="AA182" i="4" s="1"/>
  <c r="AK61" i="4"/>
  <c r="AK13" i="4" s="1"/>
  <c r="Y12" i="3" l="1"/>
  <c r="AA10" i="4"/>
  <c r="AK12" i="3"/>
  <c r="X12" i="3"/>
  <c r="AJ12" i="3"/>
  <c r="AD12" i="3"/>
  <c r="AA12" i="3"/>
  <c r="AM12" i="3"/>
  <c r="R10" i="4"/>
  <c r="T10" i="4"/>
  <c r="V10" i="4"/>
  <c r="J10" i="4"/>
  <c r="H10" i="4"/>
  <c r="AH10" i="4"/>
  <c r="AD183" i="4"/>
  <c r="AD182" i="4" s="1"/>
  <c r="AD10" i="4" s="1"/>
  <c r="AG183" i="4"/>
  <c r="AG182" i="4" s="1"/>
  <c r="AG10" i="4" s="1"/>
  <c r="AJ183" i="4"/>
  <c r="AJ182" i="4" s="1"/>
  <c r="AJ10" i="4" s="1"/>
</calcChain>
</file>

<file path=xl/sharedStrings.xml><?xml version="1.0" encoding="utf-8"?>
<sst xmlns="http://schemas.openxmlformats.org/spreadsheetml/2006/main" count="663" uniqueCount="122">
  <si>
    <t xml:space="preserve">     UBND TỈNH LẠNG SƠN</t>
  </si>
  <si>
    <t>SỞ GIÁO DỤC VÀ ĐÀO TẠO</t>
  </si>
  <si>
    <r>
      <rPr>
        <b/>
        <sz val="16"/>
        <color theme="1"/>
        <rFont val="Times New Roman"/>
      </rPr>
      <t>PHỤ LỤC 1</t>
    </r>
    <r>
      <rPr>
        <b/>
        <sz val="14"/>
        <color theme="1"/>
        <rFont val="Times New Roman"/>
      </rPr>
      <t xml:space="preserve">
TỔNG HỢP KẾT QUẢ THỰC HIỆN NGHỊ QUYẾT SỐ 10/2021/NQ-HĐND, NGÀY 17/7/2021 CỦA HỘI ĐỒNG NHÂN DÂN TỈNH QUY ĐỊNH MỨC THU CÁC KHOẢN THU DỊCH VỤ, HỖ TRỢ HOẠT ĐỘNG GIÁO DỤC NGOÀI HỌC PHÍ CỦA CÁC CƠ SỞ GIÁO DỤC CÔNG LẬP TRÊN ĐỊA BÀN TỈNH LẠNG SƠN
</t>
    </r>
    <r>
      <rPr>
        <b/>
        <sz val="14"/>
        <color rgb="FFFF0000"/>
        <rFont val="Times New Roman"/>
      </rPr>
      <t>TỪ NĂM HỌC 2021- 2022 ĐẾN NĂM HỌC 2023-2024</t>
    </r>
  </si>
  <si>
    <t>(Kèm theo Báo cáo số         /SGDĐT-KHTC ngày       /       /2024 của Sở Giáo dục và Đào tạo Lạng Sơn)</t>
  </si>
  <si>
    <t>TT</t>
  </si>
  <si>
    <t>Tên đơn vị</t>
  </si>
  <si>
    <t>Tổng số trẻ/học sinh/ học viên</t>
  </si>
  <si>
    <t>I. Các khoản thu dịch vụ phục vụ</t>
  </si>
  <si>
    <t>II. Các khoản thu hỗ trợ hoạt động giáo dục</t>
  </si>
  <si>
    <t>Ghi chú</t>
  </si>
  <si>
    <t xml:space="preserve">1. Tiền phục vụ hoạt động bán trú </t>
  </si>
  <si>
    <t>2. Tiền dạy học tăng thời lượng học 2 buổi/ngày</t>
  </si>
  <si>
    <t xml:space="preserve">3. Tiền phục vụ các hoạt động giáo dục ngoài giờ lên lớp </t>
  </si>
  <si>
    <r>
      <rPr>
        <b/>
        <sz val="12"/>
        <color theme="1"/>
        <rFont val="Times New Roman"/>
      </rPr>
      <t>1. Tiền mua sắm vật dụng dùng chung phục vụ bán trú</t>
    </r>
    <r>
      <rPr>
        <sz val="12"/>
        <color theme="1"/>
        <rFont val="Times New Roman"/>
      </rPr>
      <t xml:space="preserve"> (giường, chiếu, chăn, bàn ăn, chạn bát, xoong, nồi, bếp ga, bát, đĩa, cốc, các vật dụng khác) </t>
    </r>
  </si>
  <si>
    <t>2. Tiền nước uống</t>
  </si>
  <si>
    <t xml:space="preserve">3. Tiền điện, nước sinh hoạt </t>
  </si>
  <si>
    <t>4. Tiền vệ sinh trường học</t>
  </si>
  <si>
    <r>
      <rPr>
        <b/>
        <sz val="12"/>
        <color theme="1"/>
        <rFont val="Times New Roman"/>
      </rPr>
      <t xml:space="preserve">5. Tiền mua các loại đồ dùng phục vụ học tập, hoạt động giáo dục </t>
    </r>
    <r>
      <rPr>
        <sz val="12"/>
        <color theme="1"/>
        <rFont val="Times New Roman"/>
      </rPr>
      <t>(thẻ học sinh, sổ liên lạc giấy, ghế ngồi và các vật dụng khác)</t>
    </r>
  </si>
  <si>
    <t>6. Tiền vật phẩm và vật liệu phục vụ thi, kiểm tra</t>
  </si>
  <si>
    <t>Tiền ăn đối với trường tổ chức ăn bán trú</t>
  </si>
  <si>
    <t xml:space="preserve">Tiền phục vụ chăm sóc bán trú </t>
  </si>
  <si>
    <t>Trang bị đầu cấp</t>
  </si>
  <si>
    <t>Trang bị hàng năm</t>
  </si>
  <si>
    <t>Tiền phô tô đề kiểm tra định kì</t>
  </si>
  <si>
    <t>Tiền tổ chức thi thử, luyện kỹ năng làm bài thi</t>
  </si>
  <si>
    <t>Số trường thực hiện thu</t>
  </si>
  <si>
    <t xml:space="preserve">Số số trẻ/học sinh/ học viên nộp tiền  </t>
  </si>
  <si>
    <t>Số tiền thu được (đồng)</t>
  </si>
  <si>
    <t>Tổng hợp chung toàn tỉnh</t>
  </si>
  <si>
    <t>Năm hoc 2021-2022</t>
  </si>
  <si>
    <t>Năm hoc 2022-2023</t>
  </si>
  <si>
    <t>Năm hoc 2023-2024</t>
  </si>
  <si>
    <t>I</t>
  </si>
  <si>
    <t>Tổng hợp khối huyện/thành phố</t>
  </si>
  <si>
    <t>II</t>
  </si>
  <si>
    <t>Khối Đơn vị trực thuộc Sở GDĐT</t>
  </si>
  <si>
    <t>UBND thành phố Lạng Sơn</t>
  </si>
  <si>
    <t>Cấp Mầm non</t>
  </si>
  <si>
    <t xml:space="preserve">Khối trường có cấp Tiểu học </t>
  </si>
  <si>
    <t>Khối trường có cấp THCS</t>
  </si>
  <si>
    <t>-</t>
  </si>
  <si>
    <t>UBND huyện Cao Lộc</t>
  </si>
  <si>
    <t>Khối trường có cấp Tiểu học</t>
  </si>
  <si>
    <t>Trung Tâm GDNN-GDTX…</t>
  </si>
  <si>
    <t>III</t>
  </si>
  <si>
    <t>UBND huyện Chi Lăng</t>
  </si>
  <si>
    <t>IV</t>
  </si>
  <si>
    <t>UBND huyện Hữu Lũng</t>
  </si>
  <si>
    <t>Khối mầm non</t>
  </si>
  <si>
    <t>Khối Tiểu học</t>
  </si>
  <si>
    <t>Khối THCS</t>
  </si>
  <si>
    <t>V</t>
  </si>
  <si>
    <t>UBND huyện Lộc Bình</t>
  </si>
  <si>
    <t>VI</t>
  </si>
  <si>
    <t>UBND huyện Đình Lập</t>
  </si>
  <si>
    <t>VII</t>
  </si>
  <si>
    <t>UBND huyện Văn Quan</t>
  </si>
  <si>
    <t>VIII</t>
  </si>
  <si>
    <t>UBND huyện Bình Gia</t>
  </si>
  <si>
    <t>IX</t>
  </si>
  <si>
    <t>UBND huyện Bắc Sơn</t>
  </si>
  <si>
    <t>X</t>
  </si>
  <si>
    <t>UBND huyện Văn Lãng</t>
  </si>
  <si>
    <t>XI</t>
  </si>
  <si>
    <t>UBND huyện Tràng Định</t>
  </si>
  <si>
    <t>Khối trường có cấp TH, THCS</t>
  </si>
  <si>
    <r>
      <rPr>
        <b/>
        <sz val="16"/>
        <color theme="1"/>
        <rFont val="Times New Roman"/>
      </rPr>
      <t>PHỤ LỤC 3</t>
    </r>
    <r>
      <rPr>
        <b/>
        <sz val="14"/>
        <color theme="1"/>
        <rFont val="Times New Roman"/>
      </rPr>
      <t xml:space="preserve">
TỔNG HỢP KẾT QUẢ THỰC HIỆN NGHỊ QUYẾT SỐ 10/2021/NQ-HĐND, NGÀY 17/7/2021 CỦA HỘI ĐỒNG NHÂN DÂN TỈNH QUY ĐỊNH MỨC THU CÁC KHOẢN THU DỊCH VỤ, HỖ TRỢ HOẠT ĐỘNG GIÁO DỤC NGOÀI HỌC PHÍ CỦA CÁC CƠ SỞ GIÁO DỤC CÔNG LẬP TRÊN ĐỊA BÀN TỈNH LẠNG SƠN
(KHỐI ĐƠN VỊ TRỰC THUỘC SỞ GIÁO DỤC VÀ ĐÀO TẠO)
</t>
    </r>
    <r>
      <rPr>
        <b/>
        <sz val="14"/>
        <color rgb="FFFF0000"/>
        <rFont val="Times New Roman"/>
      </rPr>
      <t>TỪ NĂM HỌC 2021- 2022 ĐẾN NĂM HỌC 2023-2024</t>
    </r>
  </si>
  <si>
    <r>
      <rPr>
        <b/>
        <sz val="12"/>
        <color theme="1"/>
        <rFont val="Times New Roman"/>
      </rPr>
      <t>1. Tiền mua sắm vật dụng dùng chung phục vụ bán trú</t>
    </r>
    <r>
      <rPr>
        <sz val="12"/>
        <color theme="1"/>
        <rFont val="Times New Roman"/>
      </rPr>
      <t xml:space="preserve"> (giường, chiếu, chăn, bàn ăn, chạn bát, xoong, nồi, bếp ga, bát, đĩa, cốc, các vật dụng khác) </t>
    </r>
  </si>
  <si>
    <r>
      <rPr>
        <b/>
        <sz val="12"/>
        <color theme="1"/>
        <rFont val="Times New Roman"/>
      </rPr>
      <t xml:space="preserve">5. Tiền mua các loại đồ dùng phục vụ học tập, hoạt động giáo dục </t>
    </r>
    <r>
      <rPr>
        <sz val="12"/>
        <color theme="1"/>
        <rFont val="Times New Roman"/>
      </rPr>
      <t>(thẻ học sinh, sổ liên lạc giấy, ghế ngồi và các vật dụng khác)</t>
    </r>
  </si>
  <si>
    <t>TỔNG SỐ</t>
  </si>
  <si>
    <t xml:space="preserve">Khối trường THCS&amp;THPT huyện </t>
  </si>
  <si>
    <t xml:space="preserve">Trường THCS&amp;THPT huyện Cao Lộc </t>
  </si>
  <si>
    <t>Trường THCS&amp;THPT huyện Lộc Bình</t>
  </si>
  <si>
    <t>Trường THCS&amp;THPT huyện Đình Lập</t>
  </si>
  <si>
    <t>Trường THCS&amp;THPT huyện Văn Lãng</t>
  </si>
  <si>
    <t>Trường THCS&amp;THPT huyện Tràng Định</t>
  </si>
  <si>
    <t>Trường THCS&amp;THPT huyện Văn Quan</t>
  </si>
  <si>
    <t>Trường THCS&amp;THPT huyện Bình Gia</t>
  </si>
  <si>
    <t>Trường THCS&amp;THPT huyện Bắc Sơn</t>
  </si>
  <si>
    <t>THSC&amp;THPT huyện Chi Lăng</t>
  </si>
  <si>
    <t>THSC&amp;THPT huyện Hữu Lũng</t>
  </si>
  <si>
    <t>Khối trường THPT</t>
  </si>
  <si>
    <t>THPT Việt Bắc</t>
  </si>
  <si>
    <t>THPT Hoàng Văn Thụ</t>
  </si>
  <si>
    <t>THPT Chuyên Chu Văn An</t>
  </si>
  <si>
    <t>THPT DT Nội trú Tỉnh</t>
  </si>
  <si>
    <t>THPT Cao Lộc</t>
  </si>
  <si>
    <t>tính đến thời điểm báo cáo</t>
  </si>
  <si>
    <t>THPT  Ba Sơn</t>
  </si>
  <si>
    <t>THPT Đồng Đăng</t>
  </si>
  <si>
    <t>THPT Chi Lăng</t>
  </si>
  <si>
    <t>0</t>
  </si>
  <si>
    <t>THPT Đồng Bành</t>
  </si>
  <si>
    <t>THPT Hòa Bình</t>
  </si>
  <si>
    <t>THPT Hữu Lũng</t>
  </si>
  <si>
    <t>Tiền thẻ học sinh, ghế ngồi học sinh tự mua để sử dụng theo mẫu chung</t>
  </si>
  <si>
    <t>THPT Vân Nham</t>
  </si>
  <si>
    <t>THPT Tân Thành</t>
  </si>
  <si>
    <t>THPT Lộc Bình</t>
  </si>
  <si>
    <t>THPT Tú Đoạn</t>
  </si>
  <si>
    <t>THPT Na Dương</t>
  </si>
  <si>
    <t>THPT Đình Lập</t>
  </si>
  <si>
    <t>THPT Văn Quan</t>
  </si>
  <si>
    <t>THPT Lương Văn Tri</t>
  </si>
  <si>
    <t>THPT Bình Gia</t>
  </si>
  <si>
    <t>THPT Pắc Khuông</t>
  </si>
  <si>
    <t>THPT  Bắc Sơn</t>
  </si>
  <si>
    <t>THPT Vũ Lễ</t>
  </si>
  <si>
    <t>THPT Văn Lãng</t>
  </si>
  <si>
    <t>THPT Hội Hoan</t>
  </si>
  <si>
    <t>THPT Tràng Định</t>
  </si>
  <si>
    <t>THCS&amp;THPT Bình Độ</t>
  </si>
  <si>
    <t xml:space="preserve">Khối trung tâm </t>
  </si>
  <si>
    <t>TT GDTX, TH-NN</t>
  </si>
  <si>
    <t>TT GDTX2</t>
  </si>
  <si>
    <t>Trường chuyên nghiệp</t>
  </si>
  <si>
    <t>Trường Cao đẳng Sư phạm</t>
  </si>
  <si>
    <t>Tổng số trường công lập</t>
  </si>
  <si>
    <t xml:space="preserve"> </t>
  </si>
  <si>
    <r>
      <rPr>
        <b/>
        <sz val="16"/>
        <rFont val="Times New Roman"/>
        <family val="1"/>
      </rPr>
      <t>PHỤ LỤC 2</t>
    </r>
    <r>
      <rPr>
        <b/>
        <sz val="14"/>
        <rFont val="Times New Roman"/>
        <family val="1"/>
      </rPr>
      <t xml:space="preserve">
TỔNG HỢP KẾT QUẢ THỰC HIỆN NGHỊ QUYẾT SỐ 10/2021/NQ-HĐND, NGÀY 17/7/2021 CỦA HỘI ĐỒNG NHÂN DÂN TỈNH QUY ĐỊNH MỨC THU CÁC KHOẢN THU DỊCH VỤ, HỖ TRỢ HOẠT ĐỘNG GIÁO DỤC NGOÀI HỌC PHÍ CỦA CÁC CƠ SỞ GIÁO DỤC CÔNG LẬP TRÊN ĐỊA BÀN TỈNH LẠNG SƠN
(KHỐI ĐƠN VỊ TRỰC THUỘC UBND CÁC HUYỆN, THÀNH PHỐ)
TỪ NĂM HỌC 2021- 2022 ĐẾN NĂM HỌC 2023-2024</t>
    </r>
  </si>
  <si>
    <r>
      <rPr>
        <b/>
        <sz val="12"/>
        <rFont val="Times New Roman"/>
        <family val="1"/>
      </rPr>
      <t>1. Tiền mua sắm vật dụng dùng chung phục vụ bán trú</t>
    </r>
    <r>
      <rPr>
        <sz val="12"/>
        <rFont val="Times New Roman"/>
        <family val="1"/>
      </rPr>
      <t xml:space="preserve"> (giường, chiếu, chăn, bàn ăn, chạn bát, xoong, nồi, bếp ga, bát, đĩa, cốc, các vật dụng khác) </t>
    </r>
  </si>
  <si>
    <r>
      <t xml:space="preserve">5. Tiền mua các loại đồ dùng phục vụ học tập, hoạt động giáo dục </t>
    </r>
    <r>
      <rPr>
        <sz val="12"/>
        <rFont val="Times New Roman"/>
        <family val="1"/>
      </rPr>
      <t>(thẻ học sinh, sổ liên lạc giấy, ghế ngồi và các vật dụng khác)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</si>
</sst>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 _₫_-;\-* #,##0\ _₫_-;_-* &quot;-&quot;??\ _₫_-;_-@"/>
    <numFmt numFmtId="166" formatCode="_(* #,##0.000_);_(* \(#,##0.000\);_(* &quot;-&quot;??_);_(@_)"/>
  </numFmts>
  <fonts count="37" x14ac:knownFonts="1">
    <font>
      <sz val="10"/>
      <color rgb="FF000000"/>
      <name val="Arial"/>
      <scheme val="minor"/>
    </font>
    <font>
      <sz val="12"/>
      <color theme="1"/>
      <name val="Times New Roman"/>
    </font>
    <font>
      <b/>
      <sz val="12"/>
      <color theme="1"/>
      <name val="Times New Roman"/>
    </font>
    <font>
      <b/>
      <sz val="14"/>
      <color theme="1"/>
      <name val="Times New Roman"/>
    </font>
    <font>
      <i/>
      <sz val="14"/>
      <color theme="1"/>
      <name val="Times New Roman"/>
    </font>
    <font>
      <sz val="12"/>
      <color rgb="FFFF0000"/>
      <name val="Times New Roman"/>
    </font>
    <font>
      <b/>
      <sz val="12"/>
      <color rgb="FF0070C0"/>
      <name val="Times New Roman"/>
    </font>
    <font>
      <sz val="10"/>
      <name val="Arial"/>
    </font>
    <font>
      <b/>
      <sz val="13"/>
      <color theme="1"/>
      <name val="Times New Roman"/>
    </font>
    <font>
      <b/>
      <sz val="10"/>
      <color theme="1"/>
      <name val="Times New Roman"/>
    </font>
    <font>
      <sz val="11"/>
      <color theme="1"/>
      <name val="Times New Roman"/>
    </font>
    <font>
      <sz val="10"/>
      <color theme="1"/>
      <name val="Times New Roman"/>
    </font>
    <font>
      <b/>
      <sz val="11"/>
      <color theme="1"/>
      <name val="Times New Roman"/>
    </font>
    <font>
      <sz val="14"/>
      <color theme="1"/>
      <name val="Times New Roman"/>
    </font>
    <font>
      <b/>
      <sz val="16"/>
      <color theme="1"/>
      <name val="Times New Roman"/>
    </font>
    <font>
      <b/>
      <sz val="14"/>
      <color rgb="FFFF0000"/>
      <name val="Times New Roman"/>
    </font>
    <font>
      <sz val="10"/>
      <color rgb="FF000000"/>
      <name val="Times New Roman"/>
      <family val="1"/>
      <charset val="163"/>
    </font>
    <font>
      <sz val="10"/>
      <color theme="1"/>
      <name val="Times New Roman"/>
      <family val="1"/>
      <charset val="163"/>
    </font>
    <font>
      <b/>
      <sz val="10"/>
      <color theme="1"/>
      <name val="Times New Roman"/>
      <family val="1"/>
      <charset val="163"/>
    </font>
    <font>
      <sz val="10"/>
      <name val="Times New Roman"/>
      <family val="1"/>
      <charset val="163"/>
    </font>
    <font>
      <sz val="10"/>
      <color theme="1"/>
      <name val="Times New Roman"/>
      <family val="1"/>
    </font>
    <font>
      <sz val="10"/>
      <name val="Arial"/>
      <family val="2"/>
      <scheme val="minor"/>
    </font>
    <font>
      <b/>
      <sz val="12"/>
      <color theme="1"/>
      <name val="Times New Roman"/>
      <family val="1"/>
    </font>
    <font>
      <sz val="12"/>
      <color theme="1"/>
      <name val="Times New Roman"/>
      <family val="1"/>
    </font>
    <font>
      <sz val="12"/>
      <color rgb="FFFF0000"/>
      <name val="Times New Roman"/>
      <family val="1"/>
    </font>
    <font>
      <sz val="10"/>
      <color rgb="FF000000"/>
      <name val="Arial"/>
      <family val="2"/>
      <scheme val="minor"/>
    </font>
    <font>
      <b/>
      <sz val="14"/>
      <name val="Times New Roman"/>
      <family val="1"/>
    </font>
    <font>
      <b/>
      <sz val="16"/>
      <name val="Times New Roman"/>
      <family val="1"/>
    </font>
    <font>
      <i/>
      <sz val="14"/>
      <name val="Times New Roman"/>
      <family val="1"/>
    </font>
    <font>
      <sz val="12"/>
      <name val="Times New Roman"/>
      <family val="1"/>
    </font>
    <font>
      <sz val="14"/>
      <name val="Times New Roman"/>
      <family val="1"/>
    </font>
    <font>
      <b/>
      <sz val="12"/>
      <name val="Times New Roman"/>
      <family val="1"/>
    </font>
    <font>
      <sz val="10"/>
      <name val="Arial"/>
      <family val="2"/>
    </font>
    <font>
      <b/>
      <sz val="13"/>
      <name val="Times New Roman"/>
      <family val="1"/>
    </font>
    <font>
      <b/>
      <sz val="10"/>
      <name val="Times New Roman"/>
      <family val="1"/>
    </font>
    <font>
      <b/>
      <sz val="10"/>
      <name val="Times New Roman"/>
      <family val="1"/>
      <charset val="163"/>
    </font>
    <font>
      <b/>
      <sz val="10"/>
      <name val="Arial"/>
      <family val="2"/>
      <scheme val="minor"/>
    </font>
  </fonts>
  <fills count="12">
    <fill>
      <patternFill patternType="none"/>
    </fill>
    <fill>
      <patternFill patternType="gray125"/>
    </fill>
    <fill>
      <patternFill patternType="solid">
        <fgColor rgb="FF00B0F0"/>
        <bgColor rgb="FF00B0F0"/>
      </patternFill>
    </fill>
    <fill>
      <patternFill patternType="solid">
        <fgColor theme="0"/>
        <bgColor theme="0"/>
      </patternFill>
    </fill>
    <fill>
      <patternFill patternType="solid">
        <fgColor rgb="FFFFC000"/>
        <bgColor rgb="FFFFC000"/>
      </patternFill>
    </fill>
    <fill>
      <patternFill patternType="solid">
        <fgColor rgb="FF92D050"/>
        <bgColor rgb="FF92D050"/>
      </patternFill>
    </fill>
    <fill>
      <patternFill patternType="solid">
        <fgColor rgb="FFFFFF00"/>
        <bgColor rgb="FFFFFF00"/>
      </patternFill>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rgb="FFFFC000"/>
        <bgColor rgb="FFFFFF00"/>
      </patternFill>
    </fill>
    <fill>
      <patternFill patternType="solid">
        <fgColor rgb="FFFFC000"/>
        <bgColor rgb="FF92D050"/>
      </patternFill>
    </fill>
  </fills>
  <borders count="3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style="thin">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style="thin">
        <color rgb="FF000000"/>
      </left>
      <right/>
      <top style="hair">
        <color rgb="FF000000"/>
      </top>
      <bottom style="hair">
        <color rgb="FF0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239">
    <xf numFmtId="0" fontId="0" fillId="0" borderId="0" xfId="0" applyFont="1" applyAlignment="1"/>
    <xf numFmtId="0" fontId="1"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vertical="center"/>
    </xf>
    <xf numFmtId="3" fontId="1" fillId="0" borderId="0" xfId="0" applyNumberFormat="1" applyFont="1"/>
    <xf numFmtId="3" fontId="5" fillId="0" borderId="0" xfId="0" applyNumberFormat="1" applyFont="1" applyAlignment="1">
      <alignment horizontal="righ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3" fontId="9" fillId="2" borderId="16" xfId="0" applyNumberFormat="1" applyFont="1" applyFill="1" applyBorder="1" applyAlignment="1">
      <alignment horizontal="center" vertical="center" wrapText="1"/>
    </xf>
    <xf numFmtId="0" fontId="10" fillId="3" borderId="13" xfId="0" applyFont="1" applyFill="1" applyBorder="1" applyAlignment="1">
      <alignment horizontal="center" vertical="center"/>
    </xf>
    <xf numFmtId="0" fontId="11" fillId="3" borderId="13" xfId="0" applyFont="1" applyFill="1" applyBorder="1" applyAlignment="1">
      <alignment vertical="center"/>
    </xf>
    <xf numFmtId="3" fontId="11" fillId="3" borderId="13" xfId="0" applyNumberFormat="1"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3" xfId="0" applyFont="1" applyFill="1" applyBorder="1" applyAlignment="1">
      <alignment horizontal="left" vertical="center" wrapText="1"/>
    </xf>
    <xf numFmtId="3" fontId="12" fillId="4" borderId="13" xfId="0" applyNumberFormat="1" applyFont="1" applyFill="1" applyBorder="1" applyAlignment="1">
      <alignment horizontal="center" vertical="center" wrapText="1"/>
    </xf>
    <xf numFmtId="0" fontId="11" fillId="0" borderId="13" xfId="0" applyFont="1" applyBorder="1" applyAlignment="1">
      <alignment vertical="center"/>
    </xf>
    <xf numFmtId="3" fontId="10" fillId="3" borderId="13" xfId="0" applyNumberFormat="1" applyFont="1" applyFill="1" applyBorder="1" applyAlignment="1">
      <alignment horizontal="center" vertical="center"/>
    </xf>
    <xf numFmtId="3" fontId="2" fillId="4" borderId="13" xfId="0" applyNumberFormat="1" applyFont="1" applyFill="1" applyBorder="1" applyAlignment="1">
      <alignment horizontal="center" vertical="center" wrapText="1"/>
    </xf>
    <xf numFmtId="3" fontId="2" fillId="4" borderId="13" xfId="0" applyNumberFormat="1" applyFont="1" applyFill="1" applyBorder="1" applyAlignment="1">
      <alignment horizontal="left" vertical="center" wrapText="1"/>
    </xf>
    <xf numFmtId="3" fontId="9" fillId="4" borderId="13" xfId="0" applyNumberFormat="1" applyFont="1" applyFill="1" applyBorder="1" applyAlignment="1">
      <alignment horizontal="center" vertical="center" wrapText="1"/>
    </xf>
    <xf numFmtId="3" fontId="9" fillId="5" borderId="13"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3" xfId="0" applyFont="1" applyFill="1" applyBorder="1" applyAlignment="1">
      <alignment horizontal="left" vertical="center" wrapText="1"/>
    </xf>
    <xf numFmtId="3" fontId="11" fillId="0" borderId="13" xfId="0" applyNumberFormat="1" applyFont="1" applyBorder="1" applyAlignment="1">
      <alignment horizontal="center" vertical="center" wrapText="1"/>
    </xf>
    <xf numFmtId="0" fontId="9" fillId="6" borderId="24" xfId="0" applyFont="1" applyFill="1" applyBorder="1" applyAlignment="1">
      <alignment horizontal="center" vertical="center" wrapText="1"/>
    </xf>
    <xf numFmtId="3" fontId="9" fillId="6" borderId="24"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0" borderId="13" xfId="0" applyFont="1" applyBorder="1" applyAlignment="1">
      <alignment horizontal="center" vertical="center"/>
    </xf>
    <xf numFmtId="0" fontId="11" fillId="0" borderId="13" xfId="0" applyFont="1" applyBorder="1" applyAlignment="1">
      <alignment horizontal="center" vertical="center" wrapText="1"/>
    </xf>
    <xf numFmtId="164" fontId="9" fillId="5" borderId="13" xfId="0" applyNumberFormat="1" applyFont="1" applyFill="1" applyBorder="1" applyAlignment="1">
      <alignment horizontal="center" vertical="center" wrapText="1"/>
    </xf>
    <xf numFmtId="164" fontId="11" fillId="0" borderId="13" xfId="0" applyNumberFormat="1" applyFont="1" applyBorder="1" applyAlignment="1">
      <alignment horizontal="center" vertical="center" wrapText="1"/>
    </xf>
    <xf numFmtId="3" fontId="11" fillId="0" borderId="13" xfId="0" applyNumberFormat="1" applyFont="1" applyBorder="1" applyAlignment="1">
      <alignment vertical="center"/>
    </xf>
    <xf numFmtId="3" fontId="17" fillId="3" borderId="13" xfId="0" applyNumberFormat="1" applyFont="1" applyFill="1" applyBorder="1" applyAlignment="1">
      <alignment horizontal="center" vertical="center" wrapText="1"/>
    </xf>
    <xf numFmtId="3" fontId="18" fillId="5" borderId="13" xfId="0" applyNumberFormat="1" applyFont="1" applyFill="1" applyBorder="1" applyAlignment="1">
      <alignment horizontal="center" vertical="center" wrapText="1"/>
    </xf>
    <xf numFmtId="0" fontId="18" fillId="5" borderId="13" xfId="0" applyFont="1" applyFill="1" applyBorder="1" applyAlignment="1">
      <alignment horizontal="center" vertical="center" wrapText="1"/>
    </xf>
    <xf numFmtId="3" fontId="17" fillId="0" borderId="13" xfId="0" applyNumberFormat="1" applyFont="1" applyBorder="1" applyAlignment="1">
      <alignment horizontal="center" vertical="center" wrapText="1"/>
    </xf>
    <xf numFmtId="0" fontId="17" fillId="0" borderId="13" xfId="0" applyFont="1" applyBorder="1" applyAlignment="1">
      <alignment horizontal="center" vertical="center" wrapText="1"/>
    </xf>
    <xf numFmtId="164" fontId="17" fillId="0" borderId="13" xfId="0" applyNumberFormat="1" applyFont="1" applyBorder="1" applyAlignment="1">
      <alignment horizontal="center" vertical="center" wrapText="1"/>
    </xf>
    <xf numFmtId="3" fontId="18" fillId="4" borderId="13" xfId="0" applyNumberFormat="1" applyFont="1" applyFill="1" applyBorder="1" applyAlignment="1">
      <alignment horizontal="center" vertical="center" wrapText="1"/>
    </xf>
    <xf numFmtId="3" fontId="18" fillId="6" borderId="13" xfId="0" applyNumberFormat="1" applyFont="1" applyFill="1" applyBorder="1" applyAlignment="1">
      <alignment horizontal="center" vertical="center" wrapText="1"/>
    </xf>
    <xf numFmtId="3" fontId="17" fillId="5" borderId="13" xfId="0" applyNumberFormat="1" applyFont="1" applyFill="1" applyBorder="1" applyAlignment="1">
      <alignment horizontal="center" vertical="center" wrapText="1"/>
    </xf>
    <xf numFmtId="164" fontId="18" fillId="5" borderId="13" xfId="0" applyNumberFormat="1" applyFont="1" applyFill="1" applyBorder="1" applyAlignment="1">
      <alignment horizontal="center" vertical="center" wrapText="1"/>
    </xf>
    <xf numFmtId="165" fontId="18" fillId="5" borderId="13" xfId="0" applyNumberFormat="1" applyFont="1" applyFill="1" applyBorder="1" applyAlignment="1">
      <alignment horizontal="center" vertical="center" wrapText="1"/>
    </xf>
    <xf numFmtId="165" fontId="17" fillId="0" borderId="13" xfId="0" applyNumberFormat="1" applyFont="1" applyBorder="1" applyAlignment="1">
      <alignment horizontal="center" vertical="center" wrapText="1"/>
    </xf>
    <xf numFmtId="165" fontId="17" fillId="3"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3" fontId="17" fillId="3" borderId="13" xfId="0" quotePrefix="1" applyNumberFormat="1" applyFont="1" applyFill="1" applyBorder="1" applyAlignment="1">
      <alignment horizontal="center" vertical="center" wrapText="1"/>
    </xf>
    <xf numFmtId="3" fontId="17" fillId="0" borderId="0" xfId="0" applyNumberFormat="1" applyFont="1" applyAlignment="1">
      <alignment horizontal="center" vertical="center" wrapText="1"/>
    </xf>
    <xf numFmtId="3" fontId="16" fillId="7" borderId="25" xfId="0" applyNumberFormat="1" applyFont="1" applyFill="1" applyBorder="1" applyAlignment="1">
      <alignment horizontal="center" vertical="center" wrapText="1" shrinkToFit="1"/>
    </xf>
    <xf numFmtId="0" fontId="0" fillId="0" borderId="0" xfId="0" applyFont="1" applyAlignment="1"/>
    <xf numFmtId="0" fontId="19" fillId="0" borderId="5" xfId="0" applyFont="1" applyBorder="1" applyAlignment="1">
      <alignment horizontal="center" vertical="center" wrapText="1"/>
    </xf>
    <xf numFmtId="3" fontId="17" fillId="8" borderId="13" xfId="0" applyNumberFormat="1" applyFont="1" applyFill="1" applyBorder="1" applyAlignment="1">
      <alignment horizontal="center" vertical="center" wrapText="1"/>
    </xf>
    <xf numFmtId="3" fontId="17" fillId="9" borderId="13" xfId="0" applyNumberFormat="1" applyFont="1" applyFill="1" applyBorder="1" applyAlignment="1">
      <alignment horizontal="center" vertical="center" wrapText="1"/>
    </xf>
    <xf numFmtId="3" fontId="18" fillId="10" borderId="13"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 fillId="11" borderId="13" xfId="0"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19" xfId="0" applyFont="1" applyBorder="1" applyAlignment="1">
      <alignment horizontal="center" vertical="center" wrapText="1"/>
    </xf>
    <xf numFmtId="3" fontId="19" fillId="0" borderId="19" xfId="0" applyNumberFormat="1" applyFont="1" applyBorder="1" applyAlignment="1">
      <alignment horizontal="center" vertical="center" wrapText="1"/>
    </xf>
    <xf numFmtId="0" fontId="21" fillId="0" borderId="0" xfId="0" applyFont="1" applyAlignment="1"/>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0" fontId="19" fillId="3" borderId="23" xfId="0" applyFont="1" applyFill="1" applyBorder="1" applyAlignment="1">
      <alignment horizontal="center" vertical="center" wrapText="1"/>
    </xf>
    <xf numFmtId="3" fontId="19" fillId="0" borderId="22"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xf numFmtId="3" fontId="23" fillId="0" borderId="0" xfId="0" applyNumberFormat="1" applyFont="1"/>
    <xf numFmtId="3" fontId="24" fillId="0" borderId="0" xfId="0" applyNumberFormat="1" applyFont="1" applyAlignment="1">
      <alignment horizontal="right"/>
    </xf>
    <xf numFmtId="0" fontId="25" fillId="0" borderId="0" xfId="0" applyFont="1" applyAlignment="1"/>
    <xf numFmtId="0" fontId="21" fillId="0" borderId="0" xfId="0" applyFont="1" applyAlignment="1"/>
    <xf numFmtId="0" fontId="29" fillId="0" borderId="0" xfId="0" applyFont="1" applyAlignment="1">
      <alignment horizontal="center"/>
    </xf>
    <xf numFmtId="0" fontId="29" fillId="0" borderId="0" xfId="0" applyFont="1"/>
    <xf numFmtId="0" fontId="29" fillId="0" borderId="0" xfId="0" applyFont="1" applyAlignment="1">
      <alignment horizontal="left"/>
    </xf>
    <xf numFmtId="3" fontId="29" fillId="0" borderId="0" xfId="0" applyNumberFormat="1" applyFont="1" applyAlignment="1">
      <alignment horizont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4" fillId="4" borderId="13" xfId="0" applyFont="1" applyFill="1" applyBorder="1" applyAlignment="1">
      <alignment horizontal="center" vertical="center" wrapText="1"/>
    </xf>
    <xf numFmtId="0" fontId="34" fillId="4" borderId="13" xfId="0" applyFont="1" applyFill="1" applyBorder="1" applyAlignment="1">
      <alignment horizontal="left" vertical="center" wrapText="1"/>
    </xf>
    <xf numFmtId="3" fontId="34" fillId="4" borderId="13" xfId="0" applyNumberFormat="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3" xfId="0" applyFont="1" applyFill="1" applyBorder="1" applyAlignment="1">
      <alignment horizontal="left" vertical="center" wrapText="1"/>
    </xf>
    <xf numFmtId="3" fontId="19" fillId="3" borderId="13" xfId="0" applyNumberFormat="1"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13" xfId="0" applyFont="1" applyFill="1" applyBorder="1" applyAlignment="1">
      <alignment horizontal="left" vertical="center" wrapText="1"/>
    </xf>
    <xf numFmtId="3" fontId="35" fillId="5" borderId="13" xfId="0" applyNumberFormat="1"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3" xfId="0" applyFont="1" applyFill="1" applyBorder="1" applyAlignment="1">
      <alignment horizontal="left" vertical="center" wrapText="1"/>
    </xf>
    <xf numFmtId="164" fontId="35" fillId="2" borderId="13" xfId="0" applyNumberFormat="1" applyFont="1" applyFill="1" applyBorder="1" applyAlignment="1">
      <alignment horizontal="center" vertical="center" wrapText="1"/>
    </xf>
    <xf numFmtId="3" fontId="35" fillId="2" borderId="13" xfId="0" applyNumberFormat="1" applyFont="1" applyFill="1" applyBorder="1" applyAlignment="1">
      <alignment horizontal="center" vertical="center" wrapText="1"/>
    </xf>
    <xf numFmtId="0" fontId="19" fillId="0" borderId="18" xfId="0" applyFont="1" applyBorder="1" applyAlignment="1">
      <alignment horizontal="left" vertical="center" wrapText="1"/>
    </xf>
    <xf numFmtId="164" fontId="19" fillId="3" borderId="18" xfId="0" applyNumberFormat="1" applyFont="1" applyFill="1" applyBorder="1" applyAlignment="1">
      <alignment horizontal="center" vertical="center" wrapText="1"/>
    </xf>
    <xf numFmtId="3" fontId="19" fillId="3" borderId="18" xfId="0" applyNumberFormat="1" applyFont="1" applyFill="1" applyBorder="1" applyAlignment="1">
      <alignment horizontal="center" vertical="center" wrapText="1"/>
    </xf>
    <xf numFmtId="0" fontId="19" fillId="0" borderId="20" xfId="0" applyFont="1" applyBorder="1" applyAlignment="1">
      <alignment horizontal="left" vertical="center" wrapText="1"/>
    </xf>
    <xf numFmtId="164" fontId="19" fillId="3" borderId="20" xfId="0" applyNumberFormat="1" applyFont="1" applyFill="1" applyBorder="1" applyAlignment="1">
      <alignment horizontal="center" vertical="center" wrapText="1"/>
    </xf>
    <xf numFmtId="3" fontId="19" fillId="3" borderId="20" xfId="0" applyNumberFormat="1"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1" xfId="0" applyFont="1" applyFill="1" applyBorder="1" applyAlignment="1">
      <alignment horizontal="left" vertical="center" wrapText="1"/>
    </xf>
    <xf numFmtId="3" fontId="19" fillId="3" borderId="21" xfId="0" applyNumberFormat="1" applyFont="1" applyFill="1" applyBorder="1" applyAlignment="1">
      <alignment horizontal="center" vertical="center" wrapText="1"/>
    </xf>
    <xf numFmtId="0" fontId="19" fillId="3" borderId="19" xfId="0" applyFont="1" applyFill="1" applyBorder="1" applyAlignment="1">
      <alignment horizontal="left" vertical="center" wrapText="1"/>
    </xf>
    <xf numFmtId="3" fontId="19" fillId="3" borderId="19" xfId="0" applyNumberFormat="1" applyFont="1" applyFill="1" applyBorder="1" applyAlignment="1">
      <alignment horizontal="center" vertical="center" wrapText="1"/>
    </xf>
    <xf numFmtId="0" fontId="19" fillId="0" borderId="18" xfId="0" applyFont="1" applyBorder="1" applyAlignment="1">
      <alignment horizontal="center" vertical="center" wrapText="1"/>
    </xf>
    <xf numFmtId="3" fontId="19" fillId="0" borderId="18" xfId="0" applyNumberFormat="1" applyFont="1" applyBorder="1" applyAlignment="1">
      <alignment horizontal="center" vertical="center" wrapText="1"/>
    </xf>
    <xf numFmtId="0" fontId="19" fillId="0" borderId="23" xfId="0" applyFont="1" applyBorder="1" applyAlignment="1">
      <alignment horizontal="center" vertical="center" wrapText="1"/>
    </xf>
    <xf numFmtId="0" fontId="19" fillId="0" borderId="23" xfId="0" applyFont="1" applyBorder="1" applyAlignment="1">
      <alignment horizontal="left" vertical="center" wrapText="1"/>
    </xf>
    <xf numFmtId="3" fontId="19" fillId="0" borderId="23" xfId="0" applyNumberFormat="1" applyFont="1" applyBorder="1" applyAlignment="1">
      <alignment horizontal="center" vertical="center" wrapText="1"/>
    </xf>
    <xf numFmtId="165" fontId="19" fillId="0" borderId="23" xfId="0" applyNumberFormat="1" applyFont="1" applyBorder="1" applyAlignment="1">
      <alignment horizontal="center" vertical="center" wrapText="1"/>
    </xf>
    <xf numFmtId="0" fontId="35" fillId="2" borderId="26" xfId="0" applyFont="1" applyFill="1" applyBorder="1" applyAlignment="1">
      <alignment horizontal="center" vertical="center" wrapText="1"/>
    </xf>
    <xf numFmtId="0" fontId="35" fillId="2" borderId="26" xfId="0" applyFont="1" applyFill="1" applyBorder="1" applyAlignment="1">
      <alignment horizontal="left" vertical="center" wrapText="1"/>
    </xf>
    <xf numFmtId="3" fontId="35" fillId="2" borderId="26" xfId="0" applyNumberFormat="1"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left" vertical="center" wrapText="1"/>
    </xf>
    <xf numFmtId="3" fontId="19" fillId="0" borderId="21" xfId="0" applyNumberFormat="1" applyFont="1" applyBorder="1" applyAlignment="1">
      <alignment horizontal="center" vertical="center" wrapText="1"/>
    </xf>
    <xf numFmtId="0" fontId="19" fillId="3" borderId="23" xfId="0" applyFont="1" applyFill="1" applyBorder="1" applyAlignment="1">
      <alignment horizontal="left" vertical="center" wrapText="1"/>
    </xf>
    <xf numFmtId="0" fontId="19" fillId="3" borderId="20" xfId="0" applyFont="1" applyFill="1" applyBorder="1" applyAlignment="1">
      <alignment horizontal="center" vertical="center" wrapText="1"/>
    </xf>
    <xf numFmtId="0" fontId="19" fillId="3" borderId="20" xfId="0" applyFont="1" applyFill="1" applyBorder="1" applyAlignment="1">
      <alignment horizontal="left" vertical="center" wrapText="1"/>
    </xf>
    <xf numFmtId="0" fontId="19" fillId="0" borderId="20" xfId="0" applyFont="1" applyBorder="1" applyAlignment="1">
      <alignment horizontal="center" vertical="center" wrapText="1"/>
    </xf>
    <xf numFmtId="3" fontId="19" fillId="0" borderId="20" xfId="0" applyNumberFormat="1" applyFont="1" applyBorder="1" applyAlignment="1">
      <alignment horizontal="center" vertical="center" wrapText="1"/>
    </xf>
    <xf numFmtId="165" fontId="19" fillId="0" borderId="20" xfId="0" applyNumberFormat="1" applyFont="1" applyBorder="1" applyAlignment="1">
      <alignment horizontal="center" vertical="center" wrapText="1"/>
    </xf>
    <xf numFmtId="0" fontId="19" fillId="3" borderId="19" xfId="0" applyFont="1" applyFill="1" applyBorder="1" applyAlignment="1">
      <alignment horizontal="center" vertical="center" wrapText="1"/>
    </xf>
    <xf numFmtId="0" fontId="19" fillId="3" borderId="16" xfId="0" applyFont="1" applyFill="1" applyBorder="1" applyAlignment="1">
      <alignment horizontal="center" vertical="center" wrapText="1"/>
    </xf>
    <xf numFmtId="3" fontId="19" fillId="3" borderId="19" xfId="0" applyNumberFormat="1" applyFont="1" applyFill="1" applyBorder="1" applyAlignment="1">
      <alignment horizontal="left" vertical="center" wrapText="1"/>
    </xf>
    <xf numFmtId="3" fontId="19" fillId="0" borderId="17" xfId="0" applyNumberFormat="1" applyFont="1" applyBorder="1" applyAlignment="1">
      <alignment horizontal="center" vertical="center" wrapText="1"/>
    </xf>
    <xf numFmtId="3" fontId="19" fillId="3" borderId="20" xfId="0" applyNumberFormat="1" applyFont="1" applyFill="1" applyBorder="1" applyAlignment="1">
      <alignment horizontal="left" vertical="center" wrapText="1"/>
    </xf>
    <xf numFmtId="0" fontId="19" fillId="0" borderId="23" xfId="0" applyFont="1" applyFill="1" applyBorder="1" applyAlignment="1">
      <alignment horizontal="center" vertical="center" wrapText="1"/>
    </xf>
    <xf numFmtId="3" fontId="19" fillId="0" borderId="23" xfId="0" applyNumberFormat="1" applyFont="1" applyFill="1" applyBorder="1" applyAlignment="1">
      <alignment horizontal="center" vertical="center" wrapText="1"/>
    </xf>
    <xf numFmtId="3" fontId="19" fillId="7" borderId="21" xfId="0" applyNumberFormat="1" applyFont="1" applyFill="1" applyBorder="1" applyAlignment="1">
      <alignment horizontal="center" vertical="center" wrapText="1"/>
    </xf>
    <xf numFmtId="3" fontId="19" fillId="7" borderId="19" xfId="0" applyNumberFormat="1"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0" xfId="0" applyFont="1" applyFill="1" applyBorder="1" applyAlignment="1">
      <alignment horizontal="left" vertical="center" wrapText="1"/>
    </xf>
    <xf numFmtId="3" fontId="19" fillId="0" borderId="20" xfId="0" applyNumberFormat="1" applyFont="1" applyFill="1" applyBorder="1" applyAlignment="1">
      <alignment horizontal="center" vertical="center" wrapText="1"/>
    </xf>
    <xf numFmtId="0" fontId="21" fillId="0" borderId="0" xfId="0" applyFont="1" applyFill="1" applyAlignment="1"/>
    <xf numFmtId="165" fontId="19" fillId="0" borderId="22" xfId="0" applyNumberFormat="1" applyFont="1" applyBorder="1" applyAlignment="1">
      <alignment horizontal="center" vertical="center" wrapText="1"/>
    </xf>
    <xf numFmtId="0" fontId="35" fillId="5" borderId="26" xfId="0" applyFont="1" applyFill="1" applyBorder="1" applyAlignment="1">
      <alignment horizontal="center" vertical="center" wrapText="1"/>
    </xf>
    <xf numFmtId="0" fontId="35" fillId="5" borderId="26" xfId="0" applyFont="1" applyFill="1" applyBorder="1" applyAlignment="1">
      <alignment horizontal="left" vertical="center" wrapText="1"/>
    </xf>
    <xf numFmtId="3" fontId="35" fillId="5" borderId="26" xfId="0" applyNumberFormat="1" applyFont="1" applyFill="1" applyBorder="1" applyAlignment="1">
      <alignment horizontal="center" vertical="center" wrapText="1"/>
    </xf>
    <xf numFmtId="0" fontId="35" fillId="2" borderId="27"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3" borderId="18" xfId="0" applyFont="1" applyFill="1" applyBorder="1" applyAlignment="1">
      <alignment horizontal="left" vertical="center" wrapText="1"/>
    </xf>
    <xf numFmtId="3" fontId="19" fillId="9" borderId="18" xfId="0" applyNumberFormat="1" applyFont="1" applyFill="1" applyBorder="1" applyAlignment="1">
      <alignment horizontal="center" vertical="center" wrapText="1"/>
    </xf>
    <xf numFmtId="0" fontId="21" fillId="9" borderId="0" xfId="0" applyFont="1" applyFill="1" applyAlignment="1"/>
    <xf numFmtId="0" fontId="19" fillId="9" borderId="19" xfId="0" applyFont="1" applyFill="1" applyBorder="1" applyAlignment="1">
      <alignment horizontal="center" vertical="center" wrapText="1"/>
    </xf>
    <xf numFmtId="0" fontId="19" fillId="9" borderId="19" xfId="0" applyFont="1" applyFill="1" applyBorder="1" applyAlignment="1">
      <alignment horizontal="left" vertical="center" wrapText="1"/>
    </xf>
    <xf numFmtId="3" fontId="19" fillId="9" borderId="19" xfId="0" applyNumberFormat="1" applyFont="1" applyFill="1" applyBorder="1" applyAlignment="1">
      <alignment horizontal="center" vertical="center" wrapText="1"/>
    </xf>
    <xf numFmtId="0" fontId="19" fillId="8" borderId="19" xfId="0" applyFont="1" applyFill="1" applyBorder="1" applyAlignment="1">
      <alignment horizontal="center" vertical="center" wrapText="1"/>
    </xf>
    <xf numFmtId="3" fontId="19" fillId="8" borderId="19" xfId="0" applyNumberFormat="1"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9" borderId="20" xfId="0" applyFont="1" applyFill="1" applyBorder="1" applyAlignment="1">
      <alignment horizontal="left" vertical="center" wrapText="1"/>
    </xf>
    <xf numFmtId="3" fontId="19" fillId="9" borderId="20"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3" fontId="19" fillId="3" borderId="23" xfId="0" applyNumberFormat="1" applyFont="1" applyFill="1" applyBorder="1" applyAlignment="1">
      <alignment horizontal="center" vertical="center" wrapText="1"/>
    </xf>
    <xf numFmtId="0" fontId="19" fillId="0" borderId="17" xfId="0" applyFont="1" applyBorder="1" applyAlignment="1">
      <alignment horizontal="left" vertical="center" wrapText="1"/>
    </xf>
    <xf numFmtId="164" fontId="19" fillId="0" borderId="22" xfId="0" applyNumberFormat="1" applyFont="1" applyBorder="1" applyAlignment="1">
      <alignment horizontal="center" vertical="center" wrapText="1"/>
    </xf>
    <xf numFmtId="164" fontId="19" fillId="0" borderId="20" xfId="0" applyNumberFormat="1" applyFont="1" applyBorder="1" applyAlignment="1">
      <alignment horizontal="center" vertical="center" wrapText="1"/>
    </xf>
    <xf numFmtId="0" fontId="35" fillId="5" borderId="24" xfId="0" applyFont="1" applyFill="1" applyBorder="1" applyAlignment="1">
      <alignment horizontal="center" vertical="center" wrapText="1"/>
    </xf>
    <xf numFmtId="0" fontId="35" fillId="5" borderId="24" xfId="0" applyFont="1" applyFill="1" applyBorder="1" applyAlignment="1">
      <alignment horizontal="left" vertical="center" wrapText="1"/>
    </xf>
    <xf numFmtId="3" fontId="35" fillId="5" borderId="24" xfId="0" applyNumberFormat="1" applyFont="1" applyFill="1" applyBorder="1" applyAlignment="1">
      <alignment horizontal="center" vertical="center" wrapText="1"/>
    </xf>
    <xf numFmtId="3" fontId="35" fillId="2" borderId="28" xfId="0" applyNumberFormat="1" applyFont="1" applyFill="1" applyBorder="1" applyAlignment="1">
      <alignment horizontal="center" vertical="center" wrapText="1"/>
    </xf>
    <xf numFmtId="0" fontId="36" fillId="0" borderId="0" xfId="0" applyFont="1" applyAlignment="1"/>
    <xf numFmtId="0" fontId="19" fillId="3" borderId="31" xfId="0" applyFont="1" applyFill="1" applyBorder="1" applyAlignment="1">
      <alignment horizontal="center" vertical="center" wrapText="1"/>
    </xf>
    <xf numFmtId="0" fontId="19" fillId="3" borderId="31" xfId="0" applyFont="1" applyFill="1" applyBorder="1" applyAlignment="1">
      <alignment horizontal="left" vertical="center" wrapText="1"/>
    </xf>
    <xf numFmtId="164" fontId="19" fillId="3" borderId="31" xfId="0" applyNumberFormat="1" applyFont="1" applyFill="1" applyBorder="1" applyAlignment="1">
      <alignment horizontal="center" vertical="center" wrapText="1"/>
    </xf>
    <xf numFmtId="164" fontId="19" fillId="3" borderId="29" xfId="0" applyNumberFormat="1"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29" xfId="0" applyFont="1" applyFill="1" applyBorder="1" applyAlignment="1">
      <alignment horizontal="left" vertical="center" wrapText="1"/>
    </xf>
    <xf numFmtId="3" fontId="19" fillId="3" borderId="29" xfId="0" applyNumberFormat="1" applyFont="1" applyFill="1" applyBorder="1" applyAlignment="1">
      <alignment horizontal="center" vertical="center" wrapText="1"/>
    </xf>
    <xf numFmtId="0" fontId="19" fillId="0" borderId="32" xfId="0" applyFont="1" applyBorder="1" applyAlignment="1">
      <alignment horizontal="center" vertical="center" wrapText="1"/>
    </xf>
    <xf numFmtId="0" fontId="19" fillId="0" borderId="32" xfId="0" applyFont="1" applyBorder="1" applyAlignment="1">
      <alignment horizontal="left" vertical="center" wrapText="1"/>
    </xf>
    <xf numFmtId="166" fontId="19" fillId="0" borderId="32" xfId="0" applyNumberFormat="1" applyFont="1" applyBorder="1" applyAlignment="1">
      <alignment horizontal="center" vertical="center" wrapText="1"/>
    </xf>
    <xf numFmtId="3" fontId="19" fillId="0" borderId="32" xfId="0" applyNumberFormat="1" applyFont="1" applyBorder="1" applyAlignment="1">
      <alignment horizontal="center" vertical="center" wrapText="1"/>
    </xf>
    <xf numFmtId="3" fontId="19" fillId="3" borderId="31" xfId="0" applyNumberFormat="1" applyFont="1" applyFill="1" applyBorder="1" applyAlignment="1">
      <alignment horizontal="center" vertical="center" wrapText="1"/>
    </xf>
    <xf numFmtId="3" fontId="19" fillId="3" borderId="31" xfId="0" applyNumberFormat="1" applyFont="1" applyFill="1" applyBorder="1" applyAlignment="1">
      <alignment horizontal="left" vertical="center" wrapText="1"/>
    </xf>
    <xf numFmtId="0" fontId="19" fillId="3" borderId="32" xfId="0" applyFont="1" applyFill="1" applyBorder="1" applyAlignment="1">
      <alignment horizontal="center" vertical="center" wrapText="1"/>
    </xf>
    <xf numFmtId="0" fontId="19" fillId="3" borderId="32" xfId="0" applyFont="1" applyFill="1" applyBorder="1" applyAlignment="1">
      <alignment horizontal="left" vertical="center" wrapText="1"/>
    </xf>
    <xf numFmtId="0" fontId="19"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19" fillId="0" borderId="30" xfId="0" applyFont="1" applyBorder="1" applyAlignment="1">
      <alignment horizontal="center" vertical="center" wrapText="1"/>
    </xf>
    <xf numFmtId="166" fontId="19" fillId="0" borderId="30" xfId="0" applyNumberFormat="1" applyFont="1" applyBorder="1" applyAlignment="1">
      <alignment horizontal="center" vertical="center" wrapText="1"/>
    </xf>
    <xf numFmtId="3" fontId="19" fillId="0" borderId="30" xfId="0" applyNumberFormat="1" applyFont="1" applyBorder="1" applyAlignment="1">
      <alignment horizontal="center" vertical="center" wrapText="1"/>
    </xf>
    <xf numFmtId="0" fontId="21" fillId="0" borderId="0" xfId="0" applyFont="1" applyAlignment="1">
      <alignment horizontal="left"/>
    </xf>
    <xf numFmtId="0" fontId="2" fillId="0" borderId="6" xfId="0" applyFont="1" applyBorder="1" applyAlignment="1">
      <alignment horizontal="center" vertical="center" wrapText="1"/>
    </xf>
    <xf numFmtId="0" fontId="7" fillId="0" borderId="7" xfId="0" applyFont="1" applyBorder="1"/>
    <xf numFmtId="0" fontId="7" fillId="0" borderId="9" xfId="0" applyFont="1" applyBorder="1"/>
    <xf numFmtId="0" fontId="7" fillId="0" borderId="10" xfId="0" applyFont="1" applyBorder="1"/>
    <xf numFmtId="0" fontId="8" fillId="0" borderId="2" xfId="0" applyFont="1" applyBorder="1" applyAlignment="1">
      <alignment horizontal="center" vertical="center" wrapText="1"/>
    </xf>
    <xf numFmtId="0" fontId="7" fillId="0" borderId="3" xfId="0" applyFont="1" applyBorder="1"/>
    <xf numFmtId="0" fontId="7" fillId="0" borderId="4" xfId="0" applyFont="1" applyBorder="1"/>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center"/>
    </xf>
    <xf numFmtId="0" fontId="2" fillId="0" borderId="1" xfId="0" applyFont="1" applyBorder="1" applyAlignment="1">
      <alignment horizontal="center" vertical="center" wrapText="1"/>
    </xf>
    <xf numFmtId="0" fontId="7" fillId="0" borderId="5" xfId="0" applyFont="1" applyBorder="1"/>
    <xf numFmtId="0" fontId="7" fillId="0" borderId="12" xfId="0" applyFont="1" applyBorder="1"/>
    <xf numFmtId="0" fontId="2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Font="1" applyBorder="1"/>
    <xf numFmtId="0" fontId="7" fillId="0" borderId="11" xfId="0" applyFont="1" applyBorder="1"/>
    <xf numFmtId="0" fontId="2" fillId="0" borderId="2" xfId="0" applyFont="1" applyBorder="1" applyAlignment="1">
      <alignment horizontal="center" vertical="center" wrapText="1"/>
    </xf>
    <xf numFmtId="0" fontId="9" fillId="2" borderId="14" xfId="0" applyFont="1" applyFill="1" applyBorder="1" applyAlignment="1">
      <alignment horizontal="center" vertical="center" wrapText="1"/>
    </xf>
    <xf numFmtId="0" fontId="7" fillId="0" borderId="15" xfId="0" applyFont="1" applyBorder="1"/>
    <xf numFmtId="0" fontId="31" fillId="0" borderId="6" xfId="0" applyFont="1" applyBorder="1" applyAlignment="1">
      <alignment horizontal="center" vertical="center" wrapText="1"/>
    </xf>
    <xf numFmtId="0" fontId="32" fillId="0" borderId="7" xfId="0" applyFont="1" applyBorder="1"/>
    <xf numFmtId="0" fontId="32" fillId="0" borderId="8" xfId="0" applyFont="1" applyBorder="1"/>
    <xf numFmtId="0" fontId="32" fillId="0" borderId="9" xfId="0" applyFont="1" applyBorder="1"/>
    <xf numFmtId="0" fontId="32" fillId="0" borderId="10" xfId="0" applyFont="1" applyBorder="1"/>
    <xf numFmtId="0" fontId="32" fillId="0" borderId="11" xfId="0" applyFont="1" applyBorder="1"/>
    <xf numFmtId="0" fontId="33" fillId="0" borderId="2" xfId="0" applyFont="1" applyBorder="1" applyAlignment="1">
      <alignment horizontal="center" vertical="center" wrapText="1"/>
    </xf>
    <xf numFmtId="0" fontId="32" fillId="0" borderId="3" xfId="0" applyFont="1" applyBorder="1"/>
    <xf numFmtId="0" fontId="32" fillId="0" borderId="4" xfId="0" applyFont="1" applyBorder="1"/>
    <xf numFmtId="0" fontId="29" fillId="0" borderId="2" xfId="0" applyFont="1" applyBorder="1" applyAlignment="1">
      <alignment horizontal="center" vertical="center" wrapText="1"/>
    </xf>
    <xf numFmtId="0" fontId="26" fillId="0" borderId="0" xfId="0" applyFont="1" applyAlignment="1">
      <alignment horizontal="center" vertical="center" wrapText="1"/>
    </xf>
    <xf numFmtId="0" fontId="21" fillId="0" borderId="0" xfId="0" applyFont="1" applyAlignment="1"/>
    <xf numFmtId="0" fontId="28" fillId="0" borderId="0" xfId="0" applyFont="1" applyAlignment="1">
      <alignment horizontal="center"/>
    </xf>
    <xf numFmtId="0" fontId="26" fillId="0" borderId="0" xfId="0" applyFont="1" applyAlignment="1">
      <alignment horizontal="center" vertical="center"/>
    </xf>
    <xf numFmtId="0" fontId="31" fillId="0" borderId="1" xfId="0" applyFont="1" applyBorder="1" applyAlignment="1">
      <alignment horizontal="center" vertical="center" wrapText="1"/>
    </xf>
    <xf numFmtId="0" fontId="32" fillId="0" borderId="5" xfId="0" applyFont="1" applyBorder="1"/>
    <xf numFmtId="0" fontId="32" fillId="0" borderId="12" xfId="0" applyFont="1" applyBorder="1"/>
    <xf numFmtId="0" fontId="31" fillId="0" borderId="24" xfId="0" applyFont="1" applyBorder="1" applyAlignment="1">
      <alignment horizontal="center" vertical="center" wrapText="1"/>
    </xf>
    <xf numFmtId="0" fontId="32" fillId="0" borderId="16" xfId="0" applyFont="1" applyBorder="1" applyAlignment="1">
      <alignment horizontal="center"/>
    </xf>
    <xf numFmtId="0" fontId="32" fillId="0" borderId="12" xfId="0" applyFont="1" applyBorder="1" applyAlignment="1">
      <alignment horizontal="center"/>
    </xf>
    <xf numFmtId="0" fontId="31" fillId="0" borderId="2" xfId="0" applyFont="1" applyBorder="1" applyAlignment="1">
      <alignment horizontal="center" vertical="center" wrapText="1"/>
    </xf>
    <xf numFmtId="0" fontId="30" fillId="0" borderId="0" xfId="0" applyFont="1" applyAlignment="1">
      <alignment horizontal="center"/>
    </xf>
    <xf numFmtId="3" fontId="17" fillId="0" borderId="1"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Alignment="1">
      <alignment horizontal="center"/>
    </xf>
    <xf numFmtId="0" fontId="3" fillId="0" borderId="0" xfId="0" applyFont="1" applyAlignment="1">
      <alignment horizontal="center" vertical="center"/>
    </xf>
    <xf numFmtId="0" fontId="22"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28575</xdr:colOff>
      <xdr:row>2</xdr:row>
      <xdr:rowOff>76200</xdr:rowOff>
    </xdr:from>
    <xdr:ext cx="933450" cy="38100"/>
    <xdr:grpSp>
      <xdr:nvGrpSpPr>
        <xdr:cNvPr id="2" name="Shape 2"/>
        <xdr:cNvGrpSpPr/>
      </xdr:nvGrpSpPr>
      <xdr:grpSpPr>
        <a:xfrm>
          <a:off x="635794" y="481013"/>
          <a:ext cx="933450" cy="38100"/>
          <a:chOff x="4879275" y="3780000"/>
          <a:chExt cx="933450" cy="0"/>
        </a:xfrm>
      </xdr:grpSpPr>
      <xdr:cxnSp macro="">
        <xdr:nvCxnSpPr>
          <xdr:cNvPr id="3" name="Shape 3"/>
          <xdr:cNvCxnSpPr/>
        </xdr:nvCxnSpPr>
        <xdr:spPr>
          <a:xfrm>
            <a:off x="4879275" y="3780000"/>
            <a:ext cx="933450" cy="0"/>
          </a:xfrm>
          <a:prstGeom prst="straightConnector1">
            <a:avLst/>
          </a:prstGeom>
          <a:noFill/>
          <a:ln w="9525" cap="flat" cmpd="sng">
            <a:solidFill>
              <a:schemeClr val="accent1"/>
            </a:solidFill>
            <a:prstDash val="solid"/>
            <a:miter lim="800000"/>
            <a:headEnd type="none" w="sm" len="sm"/>
            <a:tailEnd type="none" w="sm" len="sm"/>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1143000</xdr:colOff>
      <xdr:row>1</xdr:row>
      <xdr:rowOff>346075</xdr:rowOff>
    </xdr:from>
    <xdr:ext cx="933450" cy="38100"/>
    <xdr:grpSp>
      <xdr:nvGrpSpPr>
        <xdr:cNvPr id="2" name="Shape 2"/>
        <xdr:cNvGrpSpPr/>
      </xdr:nvGrpSpPr>
      <xdr:grpSpPr>
        <a:xfrm>
          <a:off x="1492250" y="684742"/>
          <a:ext cx="933450" cy="38100"/>
          <a:chOff x="4879275" y="3780000"/>
          <a:chExt cx="933450" cy="0"/>
        </a:xfrm>
      </xdr:grpSpPr>
      <xdr:cxnSp macro="">
        <xdr:nvCxnSpPr>
          <xdr:cNvPr id="3" name="Shape 3"/>
          <xdr:cNvCxnSpPr/>
        </xdr:nvCxnSpPr>
        <xdr:spPr>
          <a:xfrm>
            <a:off x="4879275" y="3780000"/>
            <a:ext cx="933450" cy="0"/>
          </a:xfrm>
          <a:prstGeom prst="straightConnector1">
            <a:avLst/>
          </a:prstGeom>
          <a:noFill/>
          <a:ln w="9525" cap="flat" cmpd="sng">
            <a:solidFill>
              <a:schemeClr val="accent1"/>
            </a:solidFill>
            <a:prstDash val="solid"/>
            <a:miter lim="800000"/>
            <a:headEnd type="none" w="sm" len="sm"/>
            <a:tailEnd type="none" w="sm" len="sm"/>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1</xdr:col>
      <xdr:colOff>523875</xdr:colOff>
      <xdr:row>1</xdr:row>
      <xdr:rowOff>304800</xdr:rowOff>
    </xdr:from>
    <xdr:to>
      <xdr:col>1</xdr:col>
      <xdr:colOff>1352550</xdr:colOff>
      <xdr:row>1</xdr:row>
      <xdr:rowOff>304801</xdr:rowOff>
    </xdr:to>
    <xdr:cxnSp macro="">
      <xdr:nvCxnSpPr>
        <xdr:cNvPr id="3" name="Straight Connector 2"/>
        <xdr:cNvCxnSpPr/>
      </xdr:nvCxnSpPr>
      <xdr:spPr>
        <a:xfrm flipV="1">
          <a:off x="895350" y="638175"/>
          <a:ext cx="8286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0"/>
  <sheetViews>
    <sheetView zoomScale="80" zoomScaleNormal="80" workbookViewId="0">
      <selection activeCell="AN13" sqref="AN13"/>
    </sheetView>
  </sheetViews>
  <sheetFormatPr defaultColWidth="12.5703125" defaultRowHeight="15" customHeight="1" x14ac:dyDescent="0.2"/>
  <cols>
    <col min="1" max="1" width="9.140625" customWidth="1"/>
    <col min="2" max="2" width="19.7109375" customWidth="1"/>
    <col min="3" max="3" width="9.28515625" customWidth="1"/>
    <col min="4" max="4" width="11.28515625" customWidth="1"/>
    <col min="5" max="5" width="10" customWidth="1"/>
    <col min="6" max="6" width="11.7109375" customWidth="1"/>
    <col min="7" max="7" width="16.85546875" customWidth="1"/>
    <col min="8" max="8" width="10" customWidth="1"/>
    <col min="9" max="9" width="11.28515625" customWidth="1"/>
    <col min="10" max="10" width="16.5703125" customWidth="1"/>
    <col min="11" max="11" width="10" customWidth="1"/>
    <col min="12" max="12" width="11.140625" customWidth="1"/>
    <col min="13" max="13" width="15.140625" customWidth="1"/>
    <col min="14" max="14" width="10" customWidth="1"/>
    <col min="15" max="15" width="12.140625" customWidth="1"/>
    <col min="16" max="16" width="15.5703125" customWidth="1"/>
    <col min="17" max="18" width="10" customWidth="1"/>
    <col min="19" max="19" width="15.140625" customWidth="1"/>
    <col min="20" max="20" width="10" customWidth="1"/>
    <col min="21" max="21" width="11.42578125" customWidth="1"/>
    <col min="22" max="22" width="15.85546875" customWidth="1"/>
    <col min="23" max="23" width="10" customWidth="1"/>
    <col min="24" max="24" width="11.5703125" customWidth="1"/>
    <col min="25" max="25" width="16.42578125" customWidth="1"/>
    <col min="26" max="26" width="10" customWidth="1"/>
    <col min="27" max="27" width="12.7109375" customWidth="1"/>
    <col min="28" max="28" width="17.42578125" customWidth="1"/>
    <col min="29" max="29" width="10" customWidth="1"/>
    <col min="30" max="30" width="13.42578125" customWidth="1"/>
    <col min="31" max="31" width="16.140625" customWidth="1"/>
    <col min="32" max="32" width="10" customWidth="1"/>
    <col min="33" max="33" width="12" customWidth="1"/>
    <col min="34" max="34" width="16.5703125" customWidth="1"/>
    <col min="35" max="35" width="10" customWidth="1"/>
    <col min="36" max="36" width="13.5703125" customWidth="1"/>
    <col min="37" max="37" width="16.5703125" customWidth="1"/>
    <col min="38" max="38" width="10" customWidth="1"/>
    <col min="39" max="39" width="12.42578125" customWidth="1"/>
    <col min="40" max="40" width="14.42578125" customWidth="1"/>
    <col min="41" max="41" width="10" customWidth="1"/>
  </cols>
  <sheetData>
    <row r="1" spans="1:44" ht="15.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4" ht="15.75" customHeight="1" x14ac:dyDescent="0.25">
      <c r="A2" s="2" t="s">
        <v>1</v>
      </c>
      <c r="B2" s="1"/>
      <c r="C2" s="1"/>
      <c r="D2" s="1"/>
      <c r="E2" s="1"/>
      <c r="F2" s="1"/>
      <c r="G2" s="1"/>
      <c r="H2" s="1"/>
      <c r="I2" s="1"/>
      <c r="J2" s="1"/>
      <c r="K2" s="1"/>
      <c r="L2" s="1"/>
      <c r="M2" s="1"/>
      <c r="N2" s="1"/>
      <c r="O2" s="1"/>
      <c r="P2" s="1"/>
      <c r="Q2" s="1"/>
      <c r="R2" s="1"/>
      <c r="S2" s="1"/>
      <c r="T2" s="1"/>
      <c r="U2" s="3"/>
      <c r="V2" s="1"/>
      <c r="W2" s="4"/>
      <c r="X2" s="4"/>
      <c r="Y2" s="1"/>
      <c r="Z2" s="1"/>
      <c r="AA2" s="1"/>
      <c r="AB2" s="1"/>
      <c r="AC2" s="1"/>
      <c r="AD2" s="1"/>
      <c r="AE2" s="1"/>
      <c r="AF2" s="1"/>
      <c r="AG2" s="1"/>
      <c r="AH2" s="1"/>
      <c r="AI2" s="1"/>
      <c r="AJ2" s="1"/>
      <c r="AK2" s="1"/>
      <c r="AL2" s="1"/>
      <c r="AM2" s="1"/>
      <c r="AN2" s="1"/>
      <c r="AO2" s="1"/>
    </row>
    <row r="3" spans="1:44" ht="63.75" customHeight="1" x14ac:dyDescent="0.2">
      <c r="A3" s="193" t="s">
        <v>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row>
    <row r="4" spans="1:44" ht="23.25" customHeight="1" x14ac:dyDescent="0.3">
      <c r="A4" s="195" t="s">
        <v>3</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row>
    <row r="5" spans="1:44" ht="17.25" customHeight="1" x14ac:dyDescent="0.25">
      <c r="A5" s="1"/>
      <c r="B5" s="1"/>
      <c r="C5" s="1"/>
      <c r="D5" s="5"/>
      <c r="E5" s="5"/>
      <c r="F5" s="5"/>
      <c r="G5" s="1"/>
      <c r="H5" s="1"/>
      <c r="I5" s="1"/>
      <c r="J5" s="5"/>
      <c r="K5" s="1"/>
      <c r="L5" s="1"/>
      <c r="M5" s="1"/>
      <c r="N5" s="1"/>
      <c r="O5" s="1"/>
      <c r="P5" s="5"/>
      <c r="Q5" s="1"/>
      <c r="R5" s="1"/>
      <c r="S5" s="1"/>
      <c r="T5" s="1"/>
      <c r="U5" s="1"/>
      <c r="V5" s="5"/>
      <c r="W5" s="1"/>
      <c r="X5" s="1"/>
      <c r="Y5" s="1"/>
      <c r="Z5" s="1"/>
      <c r="AA5" s="1"/>
      <c r="AB5" s="69" t="s">
        <v>118</v>
      </c>
      <c r="AC5" s="1"/>
      <c r="AD5" s="69" t="s">
        <v>118</v>
      </c>
      <c r="AE5" s="70" t="s">
        <v>118</v>
      </c>
      <c r="AF5" s="71" t="s">
        <v>118</v>
      </c>
      <c r="AG5" s="1"/>
      <c r="AH5" s="1"/>
      <c r="AI5" s="1"/>
      <c r="AJ5" s="1"/>
      <c r="AK5" s="1"/>
      <c r="AL5" s="69" t="s">
        <v>118</v>
      </c>
      <c r="AM5" s="69" t="s">
        <v>118</v>
      </c>
      <c r="AN5" s="1"/>
      <c r="AO5" s="1"/>
    </row>
    <row r="6" spans="1:44" ht="22.5" customHeight="1" x14ac:dyDescent="0.2">
      <c r="A6" s="196" t="s">
        <v>4</v>
      </c>
      <c r="B6" s="196" t="s">
        <v>5</v>
      </c>
      <c r="C6" s="199" t="s">
        <v>117</v>
      </c>
      <c r="D6" s="196" t="s">
        <v>6</v>
      </c>
      <c r="E6" s="200" t="s">
        <v>7</v>
      </c>
      <c r="F6" s="190"/>
      <c r="G6" s="190"/>
      <c r="H6" s="190"/>
      <c r="I6" s="190"/>
      <c r="J6" s="190"/>
      <c r="K6" s="190"/>
      <c r="L6" s="190"/>
      <c r="M6" s="190"/>
      <c r="N6" s="190"/>
      <c r="O6" s="190"/>
      <c r="P6" s="191"/>
      <c r="Q6" s="200" t="s">
        <v>8</v>
      </c>
      <c r="R6" s="190"/>
      <c r="S6" s="190"/>
      <c r="T6" s="190"/>
      <c r="U6" s="190"/>
      <c r="V6" s="190"/>
      <c r="W6" s="190"/>
      <c r="X6" s="190"/>
      <c r="Y6" s="190"/>
      <c r="Z6" s="190"/>
      <c r="AA6" s="190"/>
      <c r="AB6" s="190"/>
      <c r="AC6" s="190"/>
      <c r="AD6" s="190"/>
      <c r="AE6" s="190"/>
      <c r="AF6" s="190"/>
      <c r="AG6" s="190"/>
      <c r="AH6" s="190"/>
      <c r="AI6" s="190"/>
      <c r="AJ6" s="190"/>
      <c r="AK6" s="190"/>
      <c r="AL6" s="190"/>
      <c r="AM6" s="190"/>
      <c r="AN6" s="191"/>
      <c r="AO6" s="196" t="s">
        <v>9</v>
      </c>
      <c r="AQ6" s="72" t="s">
        <v>118</v>
      </c>
    </row>
    <row r="7" spans="1:44" ht="32.25" customHeight="1" x14ac:dyDescent="0.2">
      <c r="A7" s="197"/>
      <c r="B7" s="197"/>
      <c r="C7" s="197"/>
      <c r="D7" s="197"/>
      <c r="E7" s="203" t="s">
        <v>10</v>
      </c>
      <c r="F7" s="190"/>
      <c r="G7" s="190"/>
      <c r="H7" s="190"/>
      <c r="I7" s="190"/>
      <c r="J7" s="191"/>
      <c r="K7" s="185" t="s">
        <v>11</v>
      </c>
      <c r="L7" s="186"/>
      <c r="M7" s="201"/>
      <c r="N7" s="185" t="s">
        <v>12</v>
      </c>
      <c r="O7" s="186"/>
      <c r="P7" s="201"/>
      <c r="Q7" s="192" t="s">
        <v>13</v>
      </c>
      <c r="R7" s="190"/>
      <c r="S7" s="190"/>
      <c r="T7" s="190"/>
      <c r="U7" s="190"/>
      <c r="V7" s="191"/>
      <c r="W7" s="185" t="s">
        <v>14</v>
      </c>
      <c r="X7" s="186"/>
      <c r="Y7" s="201"/>
      <c r="Z7" s="185" t="s">
        <v>15</v>
      </c>
      <c r="AA7" s="186"/>
      <c r="AB7" s="201"/>
      <c r="AC7" s="185" t="s">
        <v>16</v>
      </c>
      <c r="AD7" s="186"/>
      <c r="AE7" s="201"/>
      <c r="AF7" s="185" t="s">
        <v>17</v>
      </c>
      <c r="AG7" s="186"/>
      <c r="AH7" s="186"/>
      <c r="AI7" s="189" t="s">
        <v>18</v>
      </c>
      <c r="AJ7" s="190"/>
      <c r="AK7" s="190"/>
      <c r="AL7" s="190"/>
      <c r="AM7" s="190"/>
      <c r="AN7" s="191"/>
      <c r="AO7" s="197"/>
    </row>
    <row r="8" spans="1:44" ht="30.75" customHeight="1" x14ac:dyDescent="0.2">
      <c r="A8" s="197"/>
      <c r="B8" s="197"/>
      <c r="C8" s="197"/>
      <c r="D8" s="197"/>
      <c r="E8" s="192" t="s">
        <v>19</v>
      </c>
      <c r="F8" s="190"/>
      <c r="G8" s="191"/>
      <c r="H8" s="192" t="s">
        <v>20</v>
      </c>
      <c r="I8" s="190"/>
      <c r="J8" s="191"/>
      <c r="K8" s="187"/>
      <c r="L8" s="188"/>
      <c r="M8" s="202"/>
      <c r="N8" s="187"/>
      <c r="O8" s="188"/>
      <c r="P8" s="202"/>
      <c r="Q8" s="192" t="s">
        <v>21</v>
      </c>
      <c r="R8" s="190"/>
      <c r="S8" s="191"/>
      <c r="T8" s="192" t="s">
        <v>22</v>
      </c>
      <c r="U8" s="190"/>
      <c r="V8" s="191"/>
      <c r="W8" s="187"/>
      <c r="X8" s="188"/>
      <c r="Y8" s="202"/>
      <c r="Z8" s="187"/>
      <c r="AA8" s="188"/>
      <c r="AB8" s="202"/>
      <c r="AC8" s="187"/>
      <c r="AD8" s="188"/>
      <c r="AE8" s="202"/>
      <c r="AF8" s="187"/>
      <c r="AG8" s="188"/>
      <c r="AH8" s="188"/>
      <c r="AI8" s="192" t="s">
        <v>23</v>
      </c>
      <c r="AJ8" s="190"/>
      <c r="AK8" s="191"/>
      <c r="AL8" s="192" t="s">
        <v>24</v>
      </c>
      <c r="AM8" s="190"/>
      <c r="AN8" s="191"/>
      <c r="AO8" s="197"/>
    </row>
    <row r="9" spans="1:44" ht="66" customHeight="1" x14ac:dyDescent="0.2">
      <c r="A9" s="198"/>
      <c r="B9" s="198"/>
      <c r="C9" s="198"/>
      <c r="D9" s="198"/>
      <c r="E9" s="7" t="s">
        <v>25</v>
      </c>
      <c r="F9" s="68" t="s">
        <v>26</v>
      </c>
      <c r="G9" s="8" t="s">
        <v>27</v>
      </c>
      <c r="H9" s="7" t="s">
        <v>25</v>
      </c>
      <c r="I9" s="7" t="s">
        <v>26</v>
      </c>
      <c r="J9" s="8" t="s">
        <v>27</v>
      </c>
      <c r="K9" s="7" t="s">
        <v>25</v>
      </c>
      <c r="L9" s="7" t="s">
        <v>26</v>
      </c>
      <c r="M9" s="8" t="s">
        <v>27</v>
      </c>
      <c r="N9" s="7" t="s">
        <v>25</v>
      </c>
      <c r="O9" s="7" t="s">
        <v>26</v>
      </c>
      <c r="P9" s="8" t="s">
        <v>27</v>
      </c>
      <c r="Q9" s="7" t="s">
        <v>25</v>
      </c>
      <c r="R9" s="7" t="s">
        <v>26</v>
      </c>
      <c r="S9" s="8" t="s">
        <v>27</v>
      </c>
      <c r="T9" s="7" t="s">
        <v>25</v>
      </c>
      <c r="U9" s="7" t="s">
        <v>26</v>
      </c>
      <c r="V9" s="8" t="s">
        <v>27</v>
      </c>
      <c r="W9" s="7" t="s">
        <v>25</v>
      </c>
      <c r="X9" s="7" t="s">
        <v>26</v>
      </c>
      <c r="Y9" s="8" t="s">
        <v>27</v>
      </c>
      <c r="Z9" s="7" t="s">
        <v>25</v>
      </c>
      <c r="AA9" s="7" t="s">
        <v>26</v>
      </c>
      <c r="AB9" s="8" t="s">
        <v>27</v>
      </c>
      <c r="AC9" s="7" t="s">
        <v>25</v>
      </c>
      <c r="AD9" s="7" t="s">
        <v>26</v>
      </c>
      <c r="AE9" s="8" t="s">
        <v>27</v>
      </c>
      <c r="AF9" s="7" t="s">
        <v>25</v>
      </c>
      <c r="AG9" s="7" t="s">
        <v>26</v>
      </c>
      <c r="AH9" s="8" t="s">
        <v>27</v>
      </c>
      <c r="AI9" s="7" t="s">
        <v>25</v>
      </c>
      <c r="AJ9" s="7" t="s">
        <v>26</v>
      </c>
      <c r="AK9" s="8" t="s">
        <v>27</v>
      </c>
      <c r="AL9" s="7" t="s">
        <v>25</v>
      </c>
      <c r="AM9" s="7" t="s">
        <v>26</v>
      </c>
      <c r="AN9" s="8" t="s">
        <v>27</v>
      </c>
      <c r="AO9" s="198"/>
    </row>
    <row r="10" spans="1:44" ht="41.25" customHeight="1" x14ac:dyDescent="0.2">
      <c r="A10" s="204" t="s">
        <v>28</v>
      </c>
      <c r="B10" s="205"/>
      <c r="C10" s="9">
        <f t="shared" ref="C10:AL10" si="0">C14+C18</f>
        <v>652</v>
      </c>
      <c r="D10" s="9">
        <f>D14+D18</f>
        <v>583142</v>
      </c>
      <c r="E10" s="9">
        <f>E14+E18</f>
        <v>301</v>
      </c>
      <c r="F10" s="9">
        <f t="shared" ref="F10" si="1">F14+F18</f>
        <v>211659</v>
      </c>
      <c r="G10" s="9">
        <f t="shared" si="0"/>
        <v>451561842186</v>
      </c>
      <c r="H10" s="9">
        <f>H13</f>
        <v>293</v>
      </c>
      <c r="I10" s="9">
        <f t="shared" si="0"/>
        <v>359210</v>
      </c>
      <c r="J10" s="9">
        <f t="shared" si="0"/>
        <v>129528217847</v>
      </c>
      <c r="K10" s="9">
        <f>K12</f>
        <v>144</v>
      </c>
      <c r="L10" s="9">
        <f t="shared" si="0"/>
        <v>139545.83333333334</v>
      </c>
      <c r="M10" s="9">
        <f t="shared" si="0"/>
        <v>64523654357.453003</v>
      </c>
      <c r="N10" s="9">
        <f>N13</f>
        <v>141</v>
      </c>
      <c r="O10" s="9">
        <f t="shared" si="0"/>
        <v>108761.87878787878</v>
      </c>
      <c r="P10" s="9">
        <f t="shared" si="0"/>
        <v>16199978317</v>
      </c>
      <c r="Q10" s="9">
        <f>Q13</f>
        <v>251</v>
      </c>
      <c r="R10" s="9">
        <f t="shared" si="0"/>
        <v>52234.5</v>
      </c>
      <c r="S10" s="9">
        <f t="shared" si="0"/>
        <v>6589190400</v>
      </c>
      <c r="T10" s="9">
        <f>T13</f>
        <v>285</v>
      </c>
      <c r="U10" s="9">
        <f t="shared" si="0"/>
        <v>167378.5</v>
      </c>
      <c r="V10" s="9">
        <f t="shared" si="0"/>
        <v>15084690820</v>
      </c>
      <c r="W10" s="9">
        <f t="shared" si="0"/>
        <v>549</v>
      </c>
      <c r="X10" s="9">
        <f t="shared" si="0"/>
        <v>95567948</v>
      </c>
      <c r="Y10" s="9">
        <f t="shared" si="0"/>
        <v>29069673200</v>
      </c>
      <c r="Z10" s="9">
        <f t="shared" si="0"/>
        <v>500</v>
      </c>
      <c r="AA10" s="9">
        <f t="shared" si="0"/>
        <v>143072314.44444445</v>
      </c>
      <c r="AB10" s="9">
        <f t="shared" si="0"/>
        <v>31804147726</v>
      </c>
      <c r="AC10" s="9">
        <f t="shared" si="0"/>
        <v>568</v>
      </c>
      <c r="AD10" s="9">
        <f>AD14+AD18</f>
        <v>178765869.00562966</v>
      </c>
      <c r="AE10" s="9">
        <f t="shared" si="0"/>
        <v>66468760080</v>
      </c>
      <c r="AF10" s="9">
        <f t="shared" si="0"/>
        <v>145</v>
      </c>
      <c r="AG10" s="9">
        <f t="shared" si="0"/>
        <v>130644</v>
      </c>
      <c r="AH10" s="9">
        <f t="shared" si="0"/>
        <v>12092793550</v>
      </c>
      <c r="AI10" s="9">
        <f t="shared" si="0"/>
        <v>253</v>
      </c>
      <c r="AJ10" s="9">
        <f t="shared" si="0"/>
        <v>106018487.84999999</v>
      </c>
      <c r="AK10" s="9">
        <f>AK14+AK18</f>
        <v>17292672485</v>
      </c>
      <c r="AL10" s="9">
        <f t="shared" si="0"/>
        <v>47</v>
      </c>
      <c r="AM10" s="9">
        <f>AM14+AM18</f>
        <v>27977</v>
      </c>
      <c r="AN10" s="9">
        <f>AN14+AN18</f>
        <v>1998829890</v>
      </c>
      <c r="AO10" s="9"/>
    </row>
    <row r="11" spans="1:44" ht="28.5" customHeight="1" x14ac:dyDescent="0.2">
      <c r="A11" s="10">
        <v>1</v>
      </c>
      <c r="B11" s="11" t="s">
        <v>29</v>
      </c>
      <c r="C11" s="12">
        <f t="shared" ref="C11:AN11" si="2">C15+C19</f>
        <v>666</v>
      </c>
      <c r="D11" s="12">
        <f t="shared" si="2"/>
        <v>190826</v>
      </c>
      <c r="E11" s="12">
        <f t="shared" si="2"/>
        <v>292</v>
      </c>
      <c r="F11" s="12">
        <f t="shared" si="2"/>
        <v>71189</v>
      </c>
      <c r="G11" s="12">
        <f t="shared" si="2"/>
        <v>127326679200</v>
      </c>
      <c r="H11" s="12">
        <f>H15+H19</f>
        <v>283</v>
      </c>
      <c r="I11" s="12">
        <f>I15+I19</f>
        <v>70484</v>
      </c>
      <c r="J11" s="12">
        <f t="shared" si="2"/>
        <v>35560962416</v>
      </c>
      <c r="K11" s="12">
        <f t="shared" si="2"/>
        <v>105</v>
      </c>
      <c r="L11" s="12">
        <f t="shared" si="2"/>
        <v>42212.333333333336</v>
      </c>
      <c r="M11" s="12">
        <f t="shared" si="2"/>
        <v>19207069626.513</v>
      </c>
      <c r="N11" s="12">
        <f>N15+N19</f>
        <v>97</v>
      </c>
      <c r="O11" s="12">
        <f t="shared" si="2"/>
        <v>28283</v>
      </c>
      <c r="P11" s="12">
        <f>P15+P19</f>
        <v>2386444000</v>
      </c>
      <c r="Q11" s="12">
        <f t="shared" si="2"/>
        <v>231</v>
      </c>
      <c r="R11" s="12">
        <f t="shared" si="2"/>
        <v>17434</v>
      </c>
      <c r="S11" s="12">
        <f t="shared" si="2"/>
        <v>2084884000</v>
      </c>
      <c r="T11" s="12">
        <f t="shared" si="2"/>
        <v>265</v>
      </c>
      <c r="U11" s="12">
        <f t="shared" si="2"/>
        <v>56648</v>
      </c>
      <c r="V11" s="12">
        <f t="shared" si="2"/>
        <v>4817133360</v>
      </c>
      <c r="W11" s="12">
        <f t="shared" si="2"/>
        <v>524</v>
      </c>
      <c r="X11" s="12">
        <f t="shared" si="2"/>
        <v>166395</v>
      </c>
      <c r="Y11" s="12">
        <f>Y15+Y19</f>
        <v>9230196916</v>
      </c>
      <c r="Z11" s="12">
        <f>Z15+Z19</f>
        <v>469</v>
      </c>
      <c r="AA11" s="12">
        <f t="shared" si="2"/>
        <v>158949</v>
      </c>
      <c r="AB11" s="12">
        <f t="shared" si="2"/>
        <v>10053803221</v>
      </c>
      <c r="AC11" s="12">
        <f t="shared" si="2"/>
        <v>538</v>
      </c>
      <c r="AD11" s="12">
        <f t="shared" si="2"/>
        <v>173288.3</v>
      </c>
      <c r="AE11" s="12">
        <f t="shared" si="2"/>
        <v>21126344595</v>
      </c>
      <c r="AF11" s="12">
        <f t="shared" si="2"/>
        <v>138</v>
      </c>
      <c r="AG11" s="12">
        <f t="shared" si="2"/>
        <v>41828</v>
      </c>
      <c r="AH11" s="12">
        <f t="shared" si="2"/>
        <v>3727441950</v>
      </c>
      <c r="AI11" s="12">
        <f t="shared" si="2"/>
        <v>248</v>
      </c>
      <c r="AJ11" s="12">
        <f t="shared" si="2"/>
        <v>92822</v>
      </c>
      <c r="AK11" s="12">
        <f t="shared" si="2"/>
        <v>5666993685</v>
      </c>
      <c r="AL11" s="12">
        <f t="shared" si="2"/>
        <v>31</v>
      </c>
      <c r="AM11" s="12">
        <f t="shared" si="2"/>
        <v>6185</v>
      </c>
      <c r="AN11" s="12">
        <f t="shared" si="2"/>
        <v>360538415</v>
      </c>
      <c r="AO11" s="12"/>
    </row>
    <row r="12" spans="1:44" ht="28.5" customHeight="1" x14ac:dyDescent="0.2">
      <c r="A12" s="10">
        <v>2</v>
      </c>
      <c r="B12" s="11" t="s">
        <v>30</v>
      </c>
      <c r="C12" s="12">
        <f t="shared" ref="C12:AN12" si="3">C16+C20</f>
        <v>662</v>
      </c>
      <c r="D12" s="12">
        <f t="shared" si="3"/>
        <v>194580</v>
      </c>
      <c r="E12" s="12">
        <f t="shared" si="3"/>
        <v>301</v>
      </c>
      <c r="F12" s="12">
        <f t="shared" si="3"/>
        <v>71723</v>
      </c>
      <c r="G12" s="12">
        <f t="shared" si="3"/>
        <v>170418465122</v>
      </c>
      <c r="H12" s="12">
        <f t="shared" si="3"/>
        <v>289</v>
      </c>
      <c r="I12" s="12">
        <f t="shared" si="3"/>
        <v>219377</v>
      </c>
      <c r="J12" s="12">
        <f t="shared" si="3"/>
        <v>48191686563</v>
      </c>
      <c r="K12" s="12">
        <f>K16+K20</f>
        <v>144</v>
      </c>
      <c r="L12" s="12">
        <f>L16+L20</f>
        <v>51037.5</v>
      </c>
      <c r="M12" s="12">
        <f t="shared" si="3"/>
        <v>24993836630.940002</v>
      </c>
      <c r="N12" s="12">
        <f t="shared" si="3"/>
        <v>127</v>
      </c>
      <c r="O12" s="12">
        <f t="shared" si="3"/>
        <v>36929.878787878784</v>
      </c>
      <c r="P12" s="12">
        <f>P16+P20</f>
        <v>6057296100</v>
      </c>
      <c r="Q12" s="12">
        <f t="shared" si="3"/>
        <v>245</v>
      </c>
      <c r="R12" s="12">
        <f t="shared" si="3"/>
        <v>18443</v>
      </c>
      <c r="S12" s="12">
        <f>S16+S20</f>
        <v>2332521000</v>
      </c>
      <c r="T12" s="12">
        <f t="shared" si="3"/>
        <v>281</v>
      </c>
      <c r="U12" s="12">
        <f t="shared" si="3"/>
        <v>56158</v>
      </c>
      <c r="V12" s="12">
        <f t="shared" si="3"/>
        <v>5274103080</v>
      </c>
      <c r="W12" s="12">
        <f t="shared" si="3"/>
        <v>549</v>
      </c>
      <c r="X12" s="12">
        <f t="shared" si="3"/>
        <v>49436272</v>
      </c>
      <c r="Y12" s="12">
        <f t="shared" si="3"/>
        <v>9960535496</v>
      </c>
      <c r="Z12" s="12">
        <f t="shared" si="3"/>
        <v>497</v>
      </c>
      <c r="AA12" s="12">
        <f t="shared" si="3"/>
        <v>74053818.222222224</v>
      </c>
      <c r="AB12" s="12">
        <f t="shared" si="3"/>
        <v>10619388805</v>
      </c>
      <c r="AC12" s="12">
        <f t="shared" si="3"/>
        <v>558</v>
      </c>
      <c r="AD12" s="12">
        <f t="shared" si="3"/>
        <v>92547281.150000006</v>
      </c>
      <c r="AE12" s="12">
        <f t="shared" si="3"/>
        <v>22598812568</v>
      </c>
      <c r="AF12" s="12">
        <f t="shared" si="3"/>
        <v>144</v>
      </c>
      <c r="AG12" s="12">
        <f t="shared" si="3"/>
        <v>44792</v>
      </c>
      <c r="AH12" s="12">
        <f t="shared" si="3"/>
        <v>4480070700</v>
      </c>
      <c r="AI12" s="12">
        <f t="shared" si="3"/>
        <v>251</v>
      </c>
      <c r="AJ12" s="12">
        <f>AJ16+AJ20</f>
        <v>54941002.850000001</v>
      </c>
      <c r="AK12" s="12">
        <f t="shared" si="3"/>
        <v>5776317080</v>
      </c>
      <c r="AL12" s="12">
        <f t="shared" si="3"/>
        <v>47</v>
      </c>
      <c r="AM12" s="12">
        <f t="shared" si="3"/>
        <v>11151</v>
      </c>
      <c r="AN12" s="12">
        <f t="shared" si="3"/>
        <v>819456995</v>
      </c>
      <c r="AO12" s="13"/>
      <c r="AQ12" s="72" t="s">
        <v>118</v>
      </c>
      <c r="AR12" s="72" t="s">
        <v>118</v>
      </c>
    </row>
    <row r="13" spans="1:44" ht="28.5" customHeight="1" x14ac:dyDescent="0.2">
      <c r="A13" s="10">
        <v>3</v>
      </c>
      <c r="B13" s="11" t="s">
        <v>31</v>
      </c>
      <c r="C13" s="12">
        <f>C17+C21</f>
        <v>652</v>
      </c>
      <c r="D13" s="12">
        <f t="shared" ref="D13:AN13" si="4">D17+D21</f>
        <v>197736</v>
      </c>
      <c r="E13" s="12">
        <f t="shared" si="4"/>
        <v>295</v>
      </c>
      <c r="F13" s="12">
        <f>F17+F21</f>
        <v>68747</v>
      </c>
      <c r="G13" s="12">
        <f>G17+G21</f>
        <v>153816697864</v>
      </c>
      <c r="H13" s="12">
        <f t="shared" si="4"/>
        <v>293</v>
      </c>
      <c r="I13" s="12">
        <f t="shared" si="4"/>
        <v>69349</v>
      </c>
      <c r="J13" s="12">
        <f t="shared" si="4"/>
        <v>45775568868</v>
      </c>
      <c r="K13" s="12">
        <f t="shared" si="4"/>
        <v>129</v>
      </c>
      <c r="L13" s="12">
        <f t="shared" si="4"/>
        <v>46296</v>
      </c>
      <c r="M13" s="12">
        <f t="shared" si="4"/>
        <v>20322748100</v>
      </c>
      <c r="N13" s="12">
        <f t="shared" si="4"/>
        <v>141</v>
      </c>
      <c r="O13" s="12">
        <f t="shared" si="4"/>
        <v>43549</v>
      </c>
      <c r="P13" s="12">
        <f t="shared" si="4"/>
        <v>7756238217</v>
      </c>
      <c r="Q13" s="12">
        <f t="shared" si="4"/>
        <v>251</v>
      </c>
      <c r="R13" s="12">
        <f t="shared" si="4"/>
        <v>16357.5</v>
      </c>
      <c r="S13" s="12">
        <f t="shared" si="4"/>
        <v>2171785400</v>
      </c>
      <c r="T13" s="12">
        <f t="shared" si="4"/>
        <v>285</v>
      </c>
      <c r="U13" s="12">
        <f t="shared" si="4"/>
        <v>54572.5</v>
      </c>
      <c r="V13" s="12">
        <f t="shared" si="4"/>
        <v>4993454380</v>
      </c>
      <c r="W13" s="12">
        <f t="shared" si="4"/>
        <v>526</v>
      </c>
      <c r="X13" s="12">
        <f t="shared" si="4"/>
        <v>45965281</v>
      </c>
      <c r="Y13" s="12">
        <f t="shared" si="4"/>
        <v>9878940788</v>
      </c>
      <c r="Z13" s="12">
        <f t="shared" si="4"/>
        <v>499</v>
      </c>
      <c r="AA13" s="12">
        <f>AA17+AA21</f>
        <v>68859547.222222224</v>
      </c>
      <c r="AB13" s="12">
        <f t="shared" si="4"/>
        <v>11130955700</v>
      </c>
      <c r="AC13" s="12">
        <f t="shared" si="4"/>
        <v>568</v>
      </c>
      <c r="AD13" s="12">
        <f t="shared" si="4"/>
        <v>86045299.555629626</v>
      </c>
      <c r="AE13" s="12">
        <f>AE17+AE21</f>
        <v>22743602917</v>
      </c>
      <c r="AF13" s="12">
        <f t="shared" si="4"/>
        <v>145</v>
      </c>
      <c r="AG13" s="12">
        <f t="shared" si="4"/>
        <v>44024</v>
      </c>
      <c r="AH13" s="12">
        <f t="shared" si="4"/>
        <v>3885280900</v>
      </c>
      <c r="AI13" s="12">
        <f t="shared" si="4"/>
        <v>248</v>
      </c>
      <c r="AJ13" s="12">
        <f>AJ17+AJ21</f>
        <v>50984663</v>
      </c>
      <c r="AK13" s="12">
        <f t="shared" si="4"/>
        <v>5849361720</v>
      </c>
      <c r="AL13" s="12">
        <f t="shared" si="4"/>
        <v>46</v>
      </c>
      <c r="AM13" s="12">
        <f t="shared" si="4"/>
        <v>10641</v>
      </c>
      <c r="AN13" s="12">
        <f t="shared" si="4"/>
        <v>818834480</v>
      </c>
      <c r="AO13" s="13"/>
      <c r="AR13" s="72" t="s">
        <v>118</v>
      </c>
    </row>
    <row r="14" spans="1:44" ht="40.5" customHeight="1" x14ac:dyDescent="0.2">
      <c r="A14" s="14" t="s">
        <v>32</v>
      </c>
      <c r="B14" s="15" t="s">
        <v>33</v>
      </c>
      <c r="C14" s="16">
        <f>C17</f>
        <v>612</v>
      </c>
      <c r="D14" s="16">
        <f>D15+D16+D17</f>
        <v>507012</v>
      </c>
      <c r="E14" s="16">
        <f>E16</f>
        <v>301</v>
      </c>
      <c r="F14" s="16">
        <f>F15+F16+F17</f>
        <v>211659</v>
      </c>
      <c r="G14" s="16">
        <f>G15+G16+G17</f>
        <v>451561842186</v>
      </c>
      <c r="H14" s="16">
        <f>H17</f>
        <v>293</v>
      </c>
      <c r="I14" s="16">
        <f t="shared" ref="I14:AN14" si="5">I15+I16+I17</f>
        <v>359210</v>
      </c>
      <c r="J14" s="16">
        <f t="shared" si="5"/>
        <v>129528217847</v>
      </c>
      <c r="K14" s="16">
        <f>K16</f>
        <v>116</v>
      </c>
      <c r="L14" s="16">
        <f t="shared" si="5"/>
        <v>86631.5</v>
      </c>
      <c r="M14" s="16">
        <f t="shared" si="5"/>
        <v>30087478107.453003</v>
      </c>
      <c r="N14" s="16">
        <f>N17</f>
        <v>130</v>
      </c>
      <c r="O14" s="16">
        <f t="shared" si="5"/>
        <v>90452</v>
      </c>
      <c r="P14" s="16">
        <f t="shared" si="5"/>
        <v>10196206102</v>
      </c>
      <c r="Q14" s="16">
        <f>Q17</f>
        <v>250</v>
      </c>
      <c r="R14" s="16">
        <f t="shared" si="5"/>
        <v>51837.5</v>
      </c>
      <c r="S14" s="16">
        <f t="shared" si="5"/>
        <v>6532090400</v>
      </c>
      <c r="T14" s="16">
        <f>T17</f>
        <v>284</v>
      </c>
      <c r="U14" s="16">
        <f t="shared" si="5"/>
        <v>166394.5</v>
      </c>
      <c r="V14" s="16">
        <f t="shared" si="5"/>
        <v>14986290820</v>
      </c>
      <c r="W14" s="16">
        <f>W16</f>
        <v>520</v>
      </c>
      <c r="X14" s="16">
        <f t="shared" si="5"/>
        <v>95499980.5</v>
      </c>
      <c r="Y14" s="16">
        <f t="shared" si="5"/>
        <v>24978236300</v>
      </c>
      <c r="Z14" s="16">
        <f>Z17</f>
        <v>473</v>
      </c>
      <c r="AA14" s="16">
        <f t="shared" si="5"/>
        <v>143005498.5</v>
      </c>
      <c r="AB14" s="16">
        <f t="shared" si="5"/>
        <v>26847460326</v>
      </c>
      <c r="AC14" s="16">
        <f>AC17</f>
        <v>539</v>
      </c>
      <c r="AD14" s="16">
        <f t="shared" si="5"/>
        <v>178696354.52962965</v>
      </c>
      <c r="AE14" s="16">
        <f t="shared" si="5"/>
        <v>58492614380</v>
      </c>
      <c r="AF14" s="16">
        <f>AF17</f>
        <v>133</v>
      </c>
      <c r="AG14" s="16">
        <f t="shared" si="5"/>
        <v>106380</v>
      </c>
      <c r="AH14" s="16">
        <f t="shared" si="5"/>
        <v>10409211550</v>
      </c>
      <c r="AI14" s="16">
        <f>AI16</f>
        <v>221</v>
      </c>
      <c r="AJ14" s="16">
        <f t="shared" si="5"/>
        <v>105946711.5</v>
      </c>
      <c r="AK14" s="16">
        <f t="shared" si="5"/>
        <v>11454842685</v>
      </c>
      <c r="AL14" s="16">
        <f>AL16</f>
        <v>33</v>
      </c>
      <c r="AM14" s="16">
        <f t="shared" si="5"/>
        <v>16507</v>
      </c>
      <c r="AN14" s="16">
        <f t="shared" si="5"/>
        <v>387140890</v>
      </c>
      <c r="AO14" s="16"/>
      <c r="AR14" s="72" t="s">
        <v>118</v>
      </c>
    </row>
    <row r="15" spans="1:44" ht="28.5" customHeight="1" x14ac:dyDescent="0.2">
      <c r="A15" s="10">
        <v>1</v>
      </c>
      <c r="B15" s="17" t="s">
        <v>29</v>
      </c>
      <c r="C15" s="12">
        <v>626</v>
      </c>
      <c r="D15" s="12">
        <v>166057</v>
      </c>
      <c r="E15" s="12">
        <v>292</v>
      </c>
      <c r="F15" s="12">
        <v>71189</v>
      </c>
      <c r="G15" s="18">
        <v>127326679200</v>
      </c>
      <c r="H15" s="18">
        <v>283</v>
      </c>
      <c r="I15" s="18">
        <v>70484</v>
      </c>
      <c r="J15" s="12">
        <v>35560962416</v>
      </c>
      <c r="K15" s="12">
        <v>79</v>
      </c>
      <c r="L15" s="12">
        <v>24099</v>
      </c>
      <c r="M15" s="12">
        <v>8208907526.5130005</v>
      </c>
      <c r="N15" s="12">
        <v>95</v>
      </c>
      <c r="O15" s="12">
        <v>25924</v>
      </c>
      <c r="P15" s="12">
        <v>2199067000</v>
      </c>
      <c r="Q15" s="12">
        <v>230</v>
      </c>
      <c r="R15" s="12">
        <v>17309</v>
      </c>
      <c r="S15" s="12">
        <v>2064884000</v>
      </c>
      <c r="T15" s="12">
        <v>264</v>
      </c>
      <c r="U15" s="12">
        <v>56394</v>
      </c>
      <c r="V15" s="12">
        <v>4791733360</v>
      </c>
      <c r="W15" s="12">
        <v>496</v>
      </c>
      <c r="X15" s="12">
        <v>143831</v>
      </c>
      <c r="Y15" s="12">
        <v>7915205916</v>
      </c>
      <c r="Z15" s="12">
        <v>442</v>
      </c>
      <c r="AA15" s="12">
        <v>136333</v>
      </c>
      <c r="AB15" s="12">
        <v>8521902421</v>
      </c>
      <c r="AC15" s="12">
        <v>509</v>
      </c>
      <c r="AD15" s="12">
        <v>149843</v>
      </c>
      <c r="AE15" s="12">
        <v>18523237595</v>
      </c>
      <c r="AF15" s="12">
        <v>128</v>
      </c>
      <c r="AG15" s="12">
        <v>35115</v>
      </c>
      <c r="AH15" s="12">
        <v>3258250950</v>
      </c>
      <c r="AI15" s="12">
        <v>218</v>
      </c>
      <c r="AJ15" s="12">
        <v>69586</v>
      </c>
      <c r="AK15" s="12">
        <v>3743206685</v>
      </c>
      <c r="AL15" s="12">
        <v>21</v>
      </c>
      <c r="AM15" s="12">
        <v>3298</v>
      </c>
      <c r="AN15" s="12">
        <v>85129415</v>
      </c>
      <c r="AO15" s="12"/>
    </row>
    <row r="16" spans="1:44" ht="28.5" customHeight="1" x14ac:dyDescent="0.2">
      <c r="A16" s="10">
        <v>2</v>
      </c>
      <c r="B16" s="17" t="s">
        <v>30</v>
      </c>
      <c r="C16" s="13">
        <v>622</v>
      </c>
      <c r="D16" s="12">
        <v>169441</v>
      </c>
      <c r="E16" s="12">
        <v>301</v>
      </c>
      <c r="F16" s="12">
        <v>71723</v>
      </c>
      <c r="G16" s="18">
        <v>170418465122</v>
      </c>
      <c r="H16" s="18">
        <v>289</v>
      </c>
      <c r="I16" s="18">
        <v>219377</v>
      </c>
      <c r="J16" s="13">
        <v>48191686563</v>
      </c>
      <c r="K16" s="13">
        <v>116</v>
      </c>
      <c r="L16" s="13">
        <v>33137.5</v>
      </c>
      <c r="M16" s="13">
        <v>11872927830.940001</v>
      </c>
      <c r="N16" s="13">
        <v>119</v>
      </c>
      <c r="O16" s="13">
        <v>29761</v>
      </c>
      <c r="P16" s="13">
        <v>3512659100</v>
      </c>
      <c r="Q16" s="13">
        <v>244</v>
      </c>
      <c r="R16" s="13">
        <v>18323</v>
      </c>
      <c r="S16" s="13">
        <v>2313321000</v>
      </c>
      <c r="T16" s="13">
        <v>280</v>
      </c>
      <c r="U16" s="13">
        <v>55804</v>
      </c>
      <c r="V16" s="13">
        <v>5238703080</v>
      </c>
      <c r="W16" s="13">
        <v>520</v>
      </c>
      <c r="X16" s="13">
        <v>49412703.5</v>
      </c>
      <c r="Y16" s="13">
        <v>8546824096</v>
      </c>
      <c r="Z16" s="13">
        <v>470</v>
      </c>
      <c r="AA16" s="13">
        <v>74030936.5</v>
      </c>
      <c r="AB16" s="13">
        <v>8900126705</v>
      </c>
      <c r="AC16" s="13">
        <v>529</v>
      </c>
      <c r="AD16" s="13">
        <v>92523574.5</v>
      </c>
      <c r="AE16" s="13">
        <v>19787987868</v>
      </c>
      <c r="AF16" s="13">
        <v>133</v>
      </c>
      <c r="AG16" s="13">
        <v>36318</v>
      </c>
      <c r="AH16" s="13">
        <v>3889043700</v>
      </c>
      <c r="AI16" s="13">
        <v>221</v>
      </c>
      <c r="AJ16" s="13">
        <v>54917127.5</v>
      </c>
      <c r="AK16" s="13">
        <v>3787971280</v>
      </c>
      <c r="AL16" s="13">
        <v>33</v>
      </c>
      <c r="AM16" s="13">
        <v>6917</v>
      </c>
      <c r="AN16" s="13">
        <v>170952995</v>
      </c>
      <c r="AO16" s="13"/>
    </row>
    <row r="17" spans="1:41" ht="28.5" customHeight="1" x14ac:dyDescent="0.2">
      <c r="A17" s="10">
        <v>3</v>
      </c>
      <c r="B17" s="17" t="s">
        <v>31</v>
      </c>
      <c r="C17" s="13">
        <v>612</v>
      </c>
      <c r="D17" s="12">
        <v>171514</v>
      </c>
      <c r="E17" s="12">
        <v>295</v>
      </c>
      <c r="F17" s="12">
        <v>68747</v>
      </c>
      <c r="G17" s="18">
        <v>153816697864</v>
      </c>
      <c r="H17" s="18">
        <v>293</v>
      </c>
      <c r="I17" s="18">
        <v>69349</v>
      </c>
      <c r="J17" s="13">
        <v>45775568868</v>
      </c>
      <c r="K17" s="13">
        <v>102</v>
      </c>
      <c r="L17" s="13">
        <v>29395</v>
      </c>
      <c r="M17" s="13">
        <v>10005642750</v>
      </c>
      <c r="N17" s="13">
        <v>130</v>
      </c>
      <c r="O17" s="13">
        <v>34767</v>
      </c>
      <c r="P17" s="13">
        <v>4484480002</v>
      </c>
      <c r="Q17" s="13">
        <v>250</v>
      </c>
      <c r="R17" s="13">
        <v>16205.5</v>
      </c>
      <c r="S17" s="13">
        <v>2153885400</v>
      </c>
      <c r="T17" s="13">
        <v>284</v>
      </c>
      <c r="U17" s="13">
        <v>54196.5</v>
      </c>
      <c r="V17" s="13">
        <v>4955854380</v>
      </c>
      <c r="W17" s="13">
        <v>499</v>
      </c>
      <c r="X17" s="13">
        <v>45943446</v>
      </c>
      <c r="Y17" s="13">
        <v>8516206288</v>
      </c>
      <c r="Z17" s="13">
        <v>473</v>
      </c>
      <c r="AA17" s="13">
        <v>68838229</v>
      </c>
      <c r="AB17" s="13">
        <v>9425431200</v>
      </c>
      <c r="AC17" s="13">
        <v>539</v>
      </c>
      <c r="AD17" s="13">
        <v>86022937.029629633</v>
      </c>
      <c r="AE17" s="13">
        <v>20181388917</v>
      </c>
      <c r="AF17" s="13">
        <v>133</v>
      </c>
      <c r="AG17" s="13">
        <v>34947</v>
      </c>
      <c r="AH17" s="13">
        <v>3261916900</v>
      </c>
      <c r="AI17" s="13">
        <v>216</v>
      </c>
      <c r="AJ17" s="13">
        <v>50959998</v>
      </c>
      <c r="AK17" s="13">
        <v>3923664720</v>
      </c>
      <c r="AL17" s="13">
        <v>32</v>
      </c>
      <c r="AM17" s="13">
        <v>6292</v>
      </c>
      <c r="AN17" s="13">
        <v>131058480</v>
      </c>
      <c r="AO17" s="13"/>
    </row>
    <row r="18" spans="1:41" ht="36" customHeight="1" x14ac:dyDescent="0.2">
      <c r="A18" s="19" t="s">
        <v>34</v>
      </c>
      <c r="B18" s="20" t="s">
        <v>35</v>
      </c>
      <c r="C18" s="16">
        <v>40</v>
      </c>
      <c r="D18" s="16">
        <f>D19+D20+D21</f>
        <v>76130</v>
      </c>
      <c r="E18" s="16">
        <f t="shared" ref="E18:AN18" si="6">E19+E20+E21</f>
        <v>0</v>
      </c>
      <c r="F18" s="16">
        <f t="shared" si="6"/>
        <v>0</v>
      </c>
      <c r="G18" s="16">
        <f t="shared" si="6"/>
        <v>0</v>
      </c>
      <c r="H18" s="16">
        <f t="shared" si="6"/>
        <v>0</v>
      </c>
      <c r="I18" s="16">
        <f t="shared" si="6"/>
        <v>0</v>
      </c>
      <c r="J18" s="16">
        <f t="shared" si="6"/>
        <v>0</v>
      </c>
      <c r="K18" s="16">
        <f>K20</f>
        <v>28</v>
      </c>
      <c r="L18" s="16">
        <f t="shared" si="6"/>
        <v>52914.333333333336</v>
      </c>
      <c r="M18" s="16">
        <f t="shared" si="6"/>
        <v>34436176250</v>
      </c>
      <c r="N18" s="16">
        <f>N21</f>
        <v>11</v>
      </c>
      <c r="O18" s="16">
        <f t="shared" si="6"/>
        <v>18309.878787878788</v>
      </c>
      <c r="P18" s="16">
        <f t="shared" si="6"/>
        <v>6003772215</v>
      </c>
      <c r="Q18" s="16">
        <f>Q19</f>
        <v>1</v>
      </c>
      <c r="R18" s="16">
        <f t="shared" si="6"/>
        <v>397</v>
      </c>
      <c r="S18" s="16">
        <f t="shared" si="6"/>
        <v>57100000</v>
      </c>
      <c r="T18" s="16">
        <f>T19</f>
        <v>1</v>
      </c>
      <c r="U18" s="16">
        <f t="shared" si="6"/>
        <v>984</v>
      </c>
      <c r="V18" s="16">
        <f t="shared" si="6"/>
        <v>98400000</v>
      </c>
      <c r="W18" s="16">
        <f>W20</f>
        <v>29</v>
      </c>
      <c r="X18" s="16">
        <f t="shared" si="6"/>
        <v>67967.5</v>
      </c>
      <c r="Y18" s="16">
        <f t="shared" si="6"/>
        <v>4091436900</v>
      </c>
      <c r="Z18" s="16">
        <f>Z20</f>
        <v>27</v>
      </c>
      <c r="AA18" s="16">
        <f t="shared" si="6"/>
        <v>66815.944444444438</v>
      </c>
      <c r="AB18" s="16">
        <f t="shared" si="6"/>
        <v>4956687400</v>
      </c>
      <c r="AC18" s="16">
        <f>AC20</f>
        <v>29</v>
      </c>
      <c r="AD18" s="16">
        <f t="shared" si="6"/>
        <v>69514.475999999995</v>
      </c>
      <c r="AE18" s="16">
        <f t="shared" si="6"/>
        <v>7976145700</v>
      </c>
      <c r="AF18" s="16">
        <f>AF21</f>
        <v>12</v>
      </c>
      <c r="AG18" s="16">
        <f t="shared" si="6"/>
        <v>24264</v>
      </c>
      <c r="AH18" s="16">
        <f t="shared" si="6"/>
        <v>1683582000</v>
      </c>
      <c r="AI18" s="16">
        <f>AI21</f>
        <v>32</v>
      </c>
      <c r="AJ18" s="16">
        <f t="shared" si="6"/>
        <v>71776.350000000006</v>
      </c>
      <c r="AK18" s="16">
        <f t="shared" si="6"/>
        <v>5837829800</v>
      </c>
      <c r="AL18" s="16">
        <f>AL21</f>
        <v>14</v>
      </c>
      <c r="AM18" s="16">
        <f t="shared" si="6"/>
        <v>11470</v>
      </c>
      <c r="AN18" s="16">
        <f t="shared" si="6"/>
        <v>1611689000</v>
      </c>
      <c r="AO18" s="58"/>
    </row>
    <row r="19" spans="1:41" ht="28.5" customHeight="1" x14ac:dyDescent="0.2">
      <c r="A19" s="10">
        <v>1</v>
      </c>
      <c r="B19" s="17" t="s">
        <v>29</v>
      </c>
      <c r="C19" s="12">
        <v>40</v>
      </c>
      <c r="D19" s="12">
        <v>24769</v>
      </c>
      <c r="E19" s="12">
        <v>0</v>
      </c>
      <c r="F19" s="12">
        <v>0</v>
      </c>
      <c r="G19" s="18">
        <v>0</v>
      </c>
      <c r="H19" s="18">
        <v>0</v>
      </c>
      <c r="I19" s="18">
        <v>0</v>
      </c>
      <c r="J19" s="12">
        <v>0</v>
      </c>
      <c r="K19" s="12">
        <v>26</v>
      </c>
      <c r="L19" s="12">
        <v>18113.333333333336</v>
      </c>
      <c r="M19" s="12">
        <v>10998162100</v>
      </c>
      <c r="N19" s="12">
        <v>2</v>
      </c>
      <c r="O19" s="12">
        <v>2359</v>
      </c>
      <c r="P19" s="12">
        <v>187377000</v>
      </c>
      <c r="Q19" s="12">
        <v>1</v>
      </c>
      <c r="R19" s="12">
        <v>125</v>
      </c>
      <c r="S19" s="12">
        <v>20000000</v>
      </c>
      <c r="T19" s="12">
        <v>1</v>
      </c>
      <c r="U19" s="12">
        <v>254</v>
      </c>
      <c r="V19" s="12">
        <v>25400000</v>
      </c>
      <c r="W19" s="12">
        <v>28</v>
      </c>
      <c r="X19" s="12">
        <v>22564</v>
      </c>
      <c r="Y19" s="12">
        <v>1314991000</v>
      </c>
      <c r="Z19" s="12">
        <v>27</v>
      </c>
      <c r="AA19" s="12">
        <v>22616</v>
      </c>
      <c r="AB19" s="12">
        <v>1531900800</v>
      </c>
      <c r="AC19" s="12">
        <v>29</v>
      </c>
      <c r="AD19" s="12">
        <v>23445.3</v>
      </c>
      <c r="AE19" s="12">
        <v>2603107000</v>
      </c>
      <c r="AF19" s="12">
        <v>10</v>
      </c>
      <c r="AG19" s="12">
        <v>6713</v>
      </c>
      <c r="AH19" s="12">
        <v>469191000</v>
      </c>
      <c r="AI19" s="12">
        <v>30</v>
      </c>
      <c r="AJ19" s="12">
        <v>23236</v>
      </c>
      <c r="AK19" s="12">
        <v>1923787000</v>
      </c>
      <c r="AL19" s="12">
        <v>10</v>
      </c>
      <c r="AM19" s="12">
        <v>2887</v>
      </c>
      <c r="AN19" s="12">
        <v>275409000</v>
      </c>
      <c r="AO19" s="12"/>
    </row>
    <row r="20" spans="1:41" ht="28.5" customHeight="1" x14ac:dyDescent="0.2">
      <c r="A20" s="10">
        <v>2</v>
      </c>
      <c r="B20" s="17" t="s">
        <v>30</v>
      </c>
      <c r="C20" s="12">
        <v>40</v>
      </c>
      <c r="D20" s="12">
        <v>25139</v>
      </c>
      <c r="E20" s="12">
        <v>0</v>
      </c>
      <c r="F20" s="12">
        <v>0</v>
      </c>
      <c r="G20" s="18">
        <v>0</v>
      </c>
      <c r="H20" s="18">
        <v>0</v>
      </c>
      <c r="I20" s="18">
        <v>0</v>
      </c>
      <c r="J20" s="12">
        <v>0</v>
      </c>
      <c r="K20" s="12">
        <v>28</v>
      </c>
      <c r="L20" s="12">
        <v>17900</v>
      </c>
      <c r="M20" s="12">
        <v>13120908800</v>
      </c>
      <c r="N20" s="12">
        <v>8</v>
      </c>
      <c r="O20" s="12">
        <v>7168.878787878788</v>
      </c>
      <c r="P20" s="12">
        <v>2544637000</v>
      </c>
      <c r="Q20" s="12">
        <v>1</v>
      </c>
      <c r="R20" s="12">
        <v>120</v>
      </c>
      <c r="S20" s="12">
        <v>19200000</v>
      </c>
      <c r="T20" s="12">
        <v>1</v>
      </c>
      <c r="U20" s="12">
        <v>354</v>
      </c>
      <c r="V20" s="12">
        <v>35400000</v>
      </c>
      <c r="W20" s="12">
        <v>29</v>
      </c>
      <c r="X20" s="12">
        <v>23568.5</v>
      </c>
      <c r="Y20" s="12">
        <v>1413711400</v>
      </c>
      <c r="Z20" s="12">
        <v>27</v>
      </c>
      <c r="AA20" s="12">
        <v>22881.722222222223</v>
      </c>
      <c r="AB20" s="12">
        <v>1719262100</v>
      </c>
      <c r="AC20" s="12">
        <v>29</v>
      </c>
      <c r="AD20" s="12">
        <v>23706.65</v>
      </c>
      <c r="AE20" s="12">
        <v>2810824700</v>
      </c>
      <c r="AF20" s="12">
        <v>11</v>
      </c>
      <c r="AG20" s="12">
        <v>8474</v>
      </c>
      <c r="AH20" s="12">
        <v>591027000</v>
      </c>
      <c r="AI20" s="12">
        <v>30</v>
      </c>
      <c r="AJ20" s="12">
        <v>23875.35</v>
      </c>
      <c r="AK20" s="12">
        <v>1988345800</v>
      </c>
      <c r="AL20" s="12">
        <v>14</v>
      </c>
      <c r="AM20" s="12">
        <v>4234</v>
      </c>
      <c r="AN20" s="12">
        <v>648504000</v>
      </c>
      <c r="AO20" s="12"/>
    </row>
    <row r="21" spans="1:41" ht="28.5" customHeight="1" x14ac:dyDescent="0.2">
      <c r="A21" s="10">
        <v>3</v>
      </c>
      <c r="B21" s="17" t="s">
        <v>31</v>
      </c>
      <c r="C21" s="12">
        <v>40</v>
      </c>
      <c r="D21" s="12">
        <v>26222</v>
      </c>
      <c r="E21" s="12">
        <v>0</v>
      </c>
      <c r="F21" s="12">
        <v>0</v>
      </c>
      <c r="G21" s="18">
        <v>0</v>
      </c>
      <c r="H21" s="18">
        <v>0</v>
      </c>
      <c r="I21" s="18">
        <v>0</v>
      </c>
      <c r="J21" s="12">
        <v>0</v>
      </c>
      <c r="K21" s="12">
        <v>27</v>
      </c>
      <c r="L21" s="12">
        <v>16901</v>
      </c>
      <c r="M21" s="12">
        <v>10317105350</v>
      </c>
      <c r="N21" s="12">
        <v>11</v>
      </c>
      <c r="O21" s="12">
        <v>8782</v>
      </c>
      <c r="P21" s="12">
        <v>3271758215</v>
      </c>
      <c r="Q21" s="12">
        <v>1</v>
      </c>
      <c r="R21" s="12">
        <v>152</v>
      </c>
      <c r="S21" s="12">
        <v>17900000</v>
      </c>
      <c r="T21" s="12">
        <v>1</v>
      </c>
      <c r="U21" s="12">
        <v>376</v>
      </c>
      <c r="V21" s="12">
        <v>37600000</v>
      </c>
      <c r="W21" s="12">
        <v>27</v>
      </c>
      <c r="X21" s="12">
        <v>21835</v>
      </c>
      <c r="Y21" s="12">
        <v>1362734500</v>
      </c>
      <c r="Z21" s="12">
        <v>26</v>
      </c>
      <c r="AA21" s="12">
        <v>21318.222222222223</v>
      </c>
      <c r="AB21" s="12">
        <v>1705524500</v>
      </c>
      <c r="AC21" s="12">
        <v>29</v>
      </c>
      <c r="AD21" s="12">
        <v>22362.525999999998</v>
      </c>
      <c r="AE21" s="12">
        <v>2562214000</v>
      </c>
      <c r="AF21" s="12">
        <v>12</v>
      </c>
      <c r="AG21" s="12">
        <v>9077</v>
      </c>
      <c r="AH21" s="12">
        <v>623364000</v>
      </c>
      <c r="AI21" s="12">
        <v>32</v>
      </c>
      <c r="AJ21" s="12">
        <v>24665</v>
      </c>
      <c r="AK21" s="12">
        <v>1925697000</v>
      </c>
      <c r="AL21" s="12">
        <v>14</v>
      </c>
      <c r="AM21" s="12">
        <v>4349</v>
      </c>
      <c r="AN21" s="12">
        <v>687776000</v>
      </c>
      <c r="AO21" s="12"/>
    </row>
    <row r="22" spans="1:41" ht="15.75" customHeight="1" x14ac:dyDescent="0.25">
      <c r="A22" s="1"/>
      <c r="B22" s="1"/>
      <c r="C22" s="1"/>
      <c r="D22" s="1"/>
      <c r="E22" s="1"/>
      <c r="F22" s="1"/>
      <c r="G22" s="1"/>
      <c r="H22" s="1"/>
      <c r="I22" s="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ht="15.75" customHeight="1" x14ac:dyDescent="0.25">
      <c r="A23" s="1"/>
      <c r="B23" s="1"/>
      <c r="C23" s="1"/>
      <c r="D23" s="5"/>
      <c r="E23" s="5"/>
      <c r="F23" s="5"/>
      <c r="G23" s="5"/>
      <c r="H23" s="5"/>
      <c r="I23" s="1"/>
      <c r="J23" s="1"/>
      <c r="K23" s="1"/>
      <c r="L23" s="1"/>
      <c r="M23" s="1"/>
      <c r="N23" s="1"/>
      <c r="O23" s="1"/>
      <c r="P23" s="1"/>
      <c r="Q23" s="5"/>
      <c r="R23" s="1"/>
      <c r="S23" s="1"/>
      <c r="T23" s="1"/>
      <c r="U23" s="1"/>
      <c r="V23" s="1"/>
      <c r="W23" s="1"/>
      <c r="X23" s="1"/>
      <c r="Y23" s="1"/>
      <c r="Z23" s="1"/>
      <c r="AA23" s="1"/>
      <c r="AB23" s="1"/>
      <c r="AC23" s="1"/>
      <c r="AD23" s="1"/>
      <c r="AE23" s="1"/>
      <c r="AF23" s="1"/>
      <c r="AG23" s="1"/>
      <c r="AH23" s="1"/>
      <c r="AI23" s="1"/>
      <c r="AJ23" s="1"/>
      <c r="AK23" s="1"/>
      <c r="AL23" s="1"/>
      <c r="AM23" s="1"/>
      <c r="AN23" s="1"/>
      <c r="AO23" s="1"/>
    </row>
    <row r="24" spans="1:41" ht="15.75" customHeight="1" x14ac:dyDescent="0.25">
      <c r="A24" s="1"/>
      <c r="B24" s="1"/>
      <c r="C24" s="1"/>
      <c r="D24" s="5"/>
      <c r="E24" s="5"/>
      <c r="F24" s="5"/>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15.75" customHeight="1" x14ac:dyDescent="0.25">
      <c r="A25" s="1"/>
      <c r="B25" s="1"/>
      <c r="C25" s="1"/>
      <c r="D25" s="5"/>
      <c r="E25" s="5"/>
      <c r="F25" s="5"/>
      <c r="G25" s="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mergeCells count="25">
    <mergeCell ref="A10:B10"/>
    <mergeCell ref="N7:P8"/>
    <mergeCell ref="T8:V8"/>
    <mergeCell ref="E7:J7"/>
    <mergeCell ref="K7:M8"/>
    <mergeCell ref="Z7:AB8"/>
    <mergeCell ref="AC7:AE8"/>
    <mergeCell ref="E8:G8"/>
    <mergeCell ref="H8:J8"/>
    <mergeCell ref="AF7:AH8"/>
    <mergeCell ref="AI7:AN7"/>
    <mergeCell ref="Q7:V7"/>
    <mergeCell ref="Q8:S8"/>
    <mergeCell ref="A3:AO3"/>
    <mergeCell ref="A4:AO4"/>
    <mergeCell ref="A6:A9"/>
    <mergeCell ref="B6:B9"/>
    <mergeCell ref="C6:C9"/>
    <mergeCell ref="D6:D9"/>
    <mergeCell ref="E6:P6"/>
    <mergeCell ref="AI8:AK8"/>
    <mergeCell ref="AL8:AN8"/>
    <mergeCell ref="Q6:AN6"/>
    <mergeCell ref="AO6:AO9"/>
    <mergeCell ref="W7:Y8"/>
  </mergeCells>
  <pageMargins left="0.7" right="0.7" top="0.47" bottom="0.2800000000000000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2"/>
  <sheetViews>
    <sheetView tabSelected="1" topLeftCell="A79" zoomScale="90" zoomScaleNormal="90" workbookViewId="0">
      <selection activeCell="T5" sqref="T5"/>
    </sheetView>
  </sheetViews>
  <sheetFormatPr defaultColWidth="12.5703125" defaultRowHeight="15" customHeight="1" x14ac:dyDescent="0.2"/>
  <cols>
    <col min="1" max="1" width="5.28515625" style="63" customWidth="1"/>
    <col min="2" max="2" width="25.42578125" style="184" customWidth="1"/>
    <col min="3" max="3" width="11.28515625" style="63" customWidth="1"/>
    <col min="4" max="4" width="11" style="63" customWidth="1"/>
    <col min="5" max="5" width="9.5703125" style="63" customWidth="1"/>
    <col min="6" max="6" width="12.42578125" style="63" customWidth="1"/>
    <col min="7" max="7" width="14.42578125" style="63" customWidth="1"/>
    <col min="8" max="8" width="9.5703125" style="63" customWidth="1"/>
    <col min="9" max="9" width="12.42578125" style="63" customWidth="1"/>
    <col min="10" max="10" width="14.28515625" style="63" customWidth="1"/>
    <col min="11" max="11" width="9.5703125" style="63" customWidth="1"/>
    <col min="12" max="12" width="12.42578125" style="63" customWidth="1"/>
    <col min="13" max="13" width="13.85546875" style="63" customWidth="1"/>
    <col min="14" max="14" width="9.5703125" style="63" customWidth="1"/>
    <col min="15" max="15" width="12.42578125" style="63" customWidth="1"/>
    <col min="16" max="16" width="13.7109375" style="63" customWidth="1"/>
    <col min="17" max="17" width="9.5703125" style="63" customWidth="1"/>
    <col min="18" max="19" width="12.42578125" style="63" customWidth="1"/>
    <col min="20" max="20" width="9.5703125" style="63" customWidth="1"/>
    <col min="21" max="21" width="12.42578125" style="63" customWidth="1"/>
    <col min="22" max="22" width="14.28515625" style="63" customWidth="1"/>
    <col min="23" max="23" width="9.5703125" style="63" customWidth="1"/>
    <col min="24" max="24" width="12.42578125" style="63" customWidth="1"/>
    <col min="25" max="25" width="13.7109375" style="63" customWidth="1"/>
    <col min="26" max="26" width="9.5703125" style="63" customWidth="1"/>
    <col min="27" max="27" width="12.42578125" style="63" customWidth="1"/>
    <col min="28" max="28" width="14" style="63" customWidth="1"/>
    <col min="29" max="29" width="10.5703125" style="63" customWidth="1"/>
    <col min="30" max="30" width="12.42578125" style="63" customWidth="1"/>
    <col min="31" max="31" width="13.28515625" style="63" customWidth="1"/>
    <col min="32" max="32" width="9.5703125" style="63" customWidth="1"/>
    <col min="33" max="33" width="12.42578125" style="63" customWidth="1"/>
    <col min="34" max="34" width="14" style="63" customWidth="1"/>
    <col min="35" max="35" width="9.5703125" style="63" customWidth="1"/>
    <col min="36" max="36" width="12.42578125" style="63" customWidth="1"/>
    <col min="37" max="37" width="13.42578125" style="63" customWidth="1"/>
    <col min="38" max="38" width="9.5703125" style="63" customWidth="1"/>
    <col min="39" max="39" width="12.42578125" style="63" customWidth="1"/>
    <col min="40" max="40" width="12.140625" style="63" customWidth="1"/>
    <col min="41" max="41" width="14" style="63" customWidth="1"/>
    <col min="42" max="16384" width="12.5703125" style="63"/>
  </cols>
  <sheetData>
    <row r="1" spans="1:41" s="73" customFormat="1" ht="26.25" customHeight="1" x14ac:dyDescent="0.3">
      <c r="A1" s="227" t="s">
        <v>0</v>
      </c>
      <c r="B1" s="227"/>
      <c r="C1" s="227"/>
      <c r="D1" s="227"/>
    </row>
    <row r="2" spans="1:41" s="73" customFormat="1" ht="28.5" customHeight="1" x14ac:dyDescent="0.2">
      <c r="A2" s="219" t="s">
        <v>1</v>
      </c>
      <c r="B2" s="219"/>
      <c r="C2" s="219"/>
      <c r="D2" s="219"/>
    </row>
    <row r="3" spans="1:41" ht="90" customHeight="1" x14ac:dyDescent="0.2">
      <c r="A3" s="216" t="s">
        <v>119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row>
    <row r="4" spans="1:41" ht="27" customHeight="1" x14ac:dyDescent="0.3">
      <c r="A4" s="218" t="s">
        <v>3</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1" ht="30" customHeight="1" x14ac:dyDescent="0.25">
      <c r="B5" s="63"/>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row>
    <row r="6" spans="1:41" ht="14.25" customHeight="1" x14ac:dyDescent="0.25">
      <c r="A6" s="75"/>
      <c r="B6" s="76"/>
      <c r="C6" s="74"/>
      <c r="D6" s="77"/>
      <c r="E6" s="77"/>
      <c r="F6" s="77"/>
      <c r="G6" s="77"/>
      <c r="H6" s="77"/>
      <c r="I6" s="77"/>
      <c r="J6" s="77"/>
      <c r="K6" s="77"/>
      <c r="L6" s="77"/>
      <c r="M6" s="77"/>
      <c r="N6" s="77"/>
      <c r="O6" s="77"/>
      <c r="P6" s="77"/>
      <c r="Q6" s="74"/>
      <c r="R6" s="74"/>
      <c r="S6" s="74"/>
      <c r="T6" s="74"/>
      <c r="U6" s="74"/>
      <c r="V6" s="74"/>
      <c r="W6" s="74"/>
      <c r="X6" s="74"/>
      <c r="Y6" s="74"/>
      <c r="Z6" s="74"/>
      <c r="AA6" s="74"/>
      <c r="AB6" s="74"/>
      <c r="AC6" s="74"/>
      <c r="AD6" s="74"/>
      <c r="AE6" s="74"/>
      <c r="AF6" s="74"/>
      <c r="AG6" s="74"/>
      <c r="AH6" s="74"/>
      <c r="AI6" s="77"/>
      <c r="AJ6" s="77"/>
      <c r="AK6" s="77"/>
      <c r="AL6" s="74"/>
      <c r="AM6" s="74"/>
      <c r="AN6" s="74"/>
      <c r="AO6" s="74"/>
    </row>
    <row r="7" spans="1:41" ht="31.5" customHeight="1" x14ac:dyDescent="0.25">
      <c r="B7" s="6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row>
    <row r="8" spans="1:41" ht="22.5" customHeight="1" x14ac:dyDescent="0.2">
      <c r="A8" s="220" t="s">
        <v>4</v>
      </c>
      <c r="B8" s="223" t="s">
        <v>5</v>
      </c>
      <c r="C8" s="220" t="s">
        <v>117</v>
      </c>
      <c r="D8" s="220" t="s">
        <v>6</v>
      </c>
      <c r="E8" s="226" t="s">
        <v>7</v>
      </c>
      <c r="F8" s="213"/>
      <c r="G8" s="213"/>
      <c r="H8" s="213"/>
      <c r="I8" s="213"/>
      <c r="J8" s="213"/>
      <c r="K8" s="213"/>
      <c r="L8" s="213"/>
      <c r="M8" s="213"/>
      <c r="N8" s="213"/>
      <c r="O8" s="213"/>
      <c r="P8" s="214"/>
      <c r="Q8" s="226" t="s">
        <v>8</v>
      </c>
      <c r="R8" s="213"/>
      <c r="S8" s="213"/>
      <c r="T8" s="213"/>
      <c r="U8" s="213"/>
      <c r="V8" s="213"/>
      <c r="W8" s="213"/>
      <c r="X8" s="213"/>
      <c r="Y8" s="213"/>
      <c r="Z8" s="213"/>
      <c r="AA8" s="213"/>
      <c r="AB8" s="213"/>
      <c r="AC8" s="213"/>
      <c r="AD8" s="213"/>
      <c r="AE8" s="213"/>
      <c r="AF8" s="213"/>
      <c r="AG8" s="213"/>
      <c r="AH8" s="213"/>
      <c r="AI8" s="213"/>
      <c r="AJ8" s="213"/>
      <c r="AK8" s="213"/>
      <c r="AL8" s="213"/>
      <c r="AM8" s="213"/>
      <c r="AN8" s="214"/>
      <c r="AO8" s="220" t="s">
        <v>9</v>
      </c>
    </row>
    <row r="9" spans="1:41" ht="32.25" customHeight="1" x14ac:dyDescent="0.2">
      <c r="A9" s="221"/>
      <c r="B9" s="224"/>
      <c r="C9" s="221"/>
      <c r="D9" s="221"/>
      <c r="E9" s="226" t="s">
        <v>10</v>
      </c>
      <c r="F9" s="213"/>
      <c r="G9" s="213"/>
      <c r="H9" s="213"/>
      <c r="I9" s="213"/>
      <c r="J9" s="214"/>
      <c r="K9" s="206" t="s">
        <v>11</v>
      </c>
      <c r="L9" s="207"/>
      <c r="M9" s="208"/>
      <c r="N9" s="206" t="s">
        <v>12</v>
      </c>
      <c r="O9" s="207"/>
      <c r="P9" s="208"/>
      <c r="Q9" s="215" t="s">
        <v>120</v>
      </c>
      <c r="R9" s="213"/>
      <c r="S9" s="213"/>
      <c r="T9" s="213"/>
      <c r="U9" s="213"/>
      <c r="V9" s="214"/>
      <c r="W9" s="206" t="s">
        <v>14</v>
      </c>
      <c r="X9" s="207"/>
      <c r="Y9" s="208"/>
      <c r="Z9" s="206" t="s">
        <v>15</v>
      </c>
      <c r="AA9" s="207"/>
      <c r="AB9" s="208"/>
      <c r="AC9" s="206" t="s">
        <v>16</v>
      </c>
      <c r="AD9" s="207"/>
      <c r="AE9" s="208"/>
      <c r="AF9" s="206" t="s">
        <v>121</v>
      </c>
      <c r="AG9" s="207"/>
      <c r="AH9" s="207"/>
      <c r="AI9" s="212" t="s">
        <v>18</v>
      </c>
      <c r="AJ9" s="213"/>
      <c r="AK9" s="213"/>
      <c r="AL9" s="213"/>
      <c r="AM9" s="213"/>
      <c r="AN9" s="214"/>
      <c r="AO9" s="221"/>
    </row>
    <row r="10" spans="1:41" ht="30.75" customHeight="1" x14ac:dyDescent="0.2">
      <c r="A10" s="221"/>
      <c r="B10" s="224"/>
      <c r="C10" s="221"/>
      <c r="D10" s="221"/>
      <c r="E10" s="215" t="s">
        <v>19</v>
      </c>
      <c r="F10" s="213"/>
      <c r="G10" s="214"/>
      <c r="H10" s="215" t="s">
        <v>20</v>
      </c>
      <c r="I10" s="213"/>
      <c r="J10" s="214"/>
      <c r="K10" s="209"/>
      <c r="L10" s="210"/>
      <c r="M10" s="211"/>
      <c r="N10" s="209"/>
      <c r="O10" s="210"/>
      <c r="P10" s="211"/>
      <c r="Q10" s="215" t="s">
        <v>21</v>
      </c>
      <c r="R10" s="213"/>
      <c r="S10" s="214"/>
      <c r="T10" s="215" t="s">
        <v>22</v>
      </c>
      <c r="U10" s="213"/>
      <c r="V10" s="214"/>
      <c r="W10" s="209"/>
      <c r="X10" s="210"/>
      <c r="Y10" s="211"/>
      <c r="Z10" s="209"/>
      <c r="AA10" s="210"/>
      <c r="AB10" s="211"/>
      <c r="AC10" s="209"/>
      <c r="AD10" s="210"/>
      <c r="AE10" s="211"/>
      <c r="AF10" s="209"/>
      <c r="AG10" s="210"/>
      <c r="AH10" s="210"/>
      <c r="AI10" s="215" t="s">
        <v>23</v>
      </c>
      <c r="AJ10" s="213"/>
      <c r="AK10" s="214"/>
      <c r="AL10" s="215" t="s">
        <v>24</v>
      </c>
      <c r="AM10" s="213"/>
      <c r="AN10" s="214"/>
      <c r="AO10" s="221"/>
    </row>
    <row r="11" spans="1:41" ht="66" customHeight="1" x14ac:dyDescent="0.2">
      <c r="A11" s="222"/>
      <c r="B11" s="225"/>
      <c r="C11" s="222"/>
      <c r="D11" s="222"/>
      <c r="E11" s="78" t="s">
        <v>25</v>
      </c>
      <c r="F11" s="78" t="s">
        <v>26</v>
      </c>
      <c r="G11" s="79" t="s">
        <v>27</v>
      </c>
      <c r="H11" s="78" t="s">
        <v>25</v>
      </c>
      <c r="I11" s="78" t="s">
        <v>26</v>
      </c>
      <c r="J11" s="79" t="s">
        <v>27</v>
      </c>
      <c r="K11" s="78" t="s">
        <v>25</v>
      </c>
      <c r="L11" s="78" t="s">
        <v>26</v>
      </c>
      <c r="M11" s="79" t="s">
        <v>27</v>
      </c>
      <c r="N11" s="78" t="s">
        <v>25</v>
      </c>
      <c r="O11" s="78" t="s">
        <v>26</v>
      </c>
      <c r="P11" s="79" t="s">
        <v>27</v>
      </c>
      <c r="Q11" s="78" t="s">
        <v>25</v>
      </c>
      <c r="R11" s="78" t="s">
        <v>26</v>
      </c>
      <c r="S11" s="79" t="s">
        <v>27</v>
      </c>
      <c r="T11" s="78" t="s">
        <v>25</v>
      </c>
      <c r="U11" s="78" t="s">
        <v>26</v>
      </c>
      <c r="V11" s="79" t="s">
        <v>27</v>
      </c>
      <c r="W11" s="78" t="s">
        <v>25</v>
      </c>
      <c r="X11" s="78" t="s">
        <v>26</v>
      </c>
      <c r="Y11" s="79" t="s">
        <v>27</v>
      </c>
      <c r="Z11" s="78" t="s">
        <v>25</v>
      </c>
      <c r="AA11" s="78" t="s">
        <v>26</v>
      </c>
      <c r="AB11" s="79" t="s">
        <v>27</v>
      </c>
      <c r="AC11" s="78" t="s">
        <v>25</v>
      </c>
      <c r="AD11" s="78" t="s">
        <v>26</v>
      </c>
      <c r="AE11" s="79" t="s">
        <v>27</v>
      </c>
      <c r="AF11" s="78" t="s">
        <v>25</v>
      </c>
      <c r="AG11" s="78" t="s">
        <v>26</v>
      </c>
      <c r="AH11" s="79" t="s">
        <v>27</v>
      </c>
      <c r="AI11" s="78" t="s">
        <v>25</v>
      </c>
      <c r="AJ11" s="78" t="s">
        <v>26</v>
      </c>
      <c r="AK11" s="79" t="s">
        <v>27</v>
      </c>
      <c r="AL11" s="78" t="s">
        <v>25</v>
      </c>
      <c r="AM11" s="78" t="s">
        <v>26</v>
      </c>
      <c r="AN11" s="79" t="s">
        <v>27</v>
      </c>
      <c r="AO11" s="222"/>
    </row>
    <row r="12" spans="1:41" ht="26.25" customHeight="1" x14ac:dyDescent="0.2">
      <c r="A12" s="80"/>
      <c r="B12" s="81" t="s">
        <v>33</v>
      </c>
      <c r="C12" s="82">
        <f>C15</f>
        <v>612</v>
      </c>
      <c r="D12" s="82">
        <f>SUM(D13:D15)</f>
        <v>507012</v>
      </c>
      <c r="E12" s="82">
        <f>E14</f>
        <v>301</v>
      </c>
      <c r="F12" s="82">
        <f t="shared" ref="F12" si="0">SUM(F13:F15)</f>
        <v>211659</v>
      </c>
      <c r="G12" s="82">
        <f>SUM(G13:G15)</f>
        <v>451561842186</v>
      </c>
      <c r="H12" s="82">
        <f>H15</f>
        <v>293</v>
      </c>
      <c r="I12" s="82">
        <f t="shared" ref="I12:AN12" si="1">SUM(I13:I15)</f>
        <v>359210</v>
      </c>
      <c r="J12" s="82">
        <f t="shared" si="1"/>
        <v>129528217847</v>
      </c>
      <c r="K12" s="82">
        <f>K14</f>
        <v>116</v>
      </c>
      <c r="L12" s="82">
        <f t="shared" si="1"/>
        <v>86631.5</v>
      </c>
      <c r="M12" s="82">
        <f t="shared" si="1"/>
        <v>30087478107.453003</v>
      </c>
      <c r="N12" s="82">
        <f>N15</f>
        <v>130</v>
      </c>
      <c r="O12" s="82">
        <f t="shared" si="1"/>
        <v>90452</v>
      </c>
      <c r="P12" s="82">
        <f t="shared" si="1"/>
        <v>10196206102</v>
      </c>
      <c r="Q12" s="82">
        <f>Q15</f>
        <v>250</v>
      </c>
      <c r="R12" s="82">
        <f t="shared" si="1"/>
        <v>51837.5</v>
      </c>
      <c r="S12" s="82">
        <f t="shared" si="1"/>
        <v>6532090400</v>
      </c>
      <c r="T12" s="82">
        <f>T15</f>
        <v>284</v>
      </c>
      <c r="U12" s="82">
        <f t="shared" si="1"/>
        <v>166394.5</v>
      </c>
      <c r="V12" s="82">
        <f t="shared" si="1"/>
        <v>14986290820</v>
      </c>
      <c r="W12" s="82">
        <f>W14</f>
        <v>520</v>
      </c>
      <c r="X12" s="82">
        <f t="shared" si="1"/>
        <v>95499980.5</v>
      </c>
      <c r="Y12" s="82">
        <f t="shared" si="1"/>
        <v>24978236300</v>
      </c>
      <c r="Z12" s="82">
        <f>Z15</f>
        <v>473</v>
      </c>
      <c r="AA12" s="82">
        <f t="shared" si="1"/>
        <v>143005498.5</v>
      </c>
      <c r="AB12" s="82">
        <f t="shared" si="1"/>
        <v>26847460326</v>
      </c>
      <c r="AC12" s="82">
        <f>AC15</f>
        <v>539</v>
      </c>
      <c r="AD12" s="82">
        <f t="shared" si="1"/>
        <v>178696354.52962965</v>
      </c>
      <c r="AE12" s="82">
        <f t="shared" si="1"/>
        <v>58492614380</v>
      </c>
      <c r="AF12" s="82">
        <f>AF15</f>
        <v>133</v>
      </c>
      <c r="AG12" s="82">
        <f t="shared" si="1"/>
        <v>106380</v>
      </c>
      <c r="AH12" s="82">
        <f t="shared" si="1"/>
        <v>10409211550</v>
      </c>
      <c r="AI12" s="82">
        <f>AI13</f>
        <v>218</v>
      </c>
      <c r="AJ12" s="82">
        <f t="shared" si="1"/>
        <v>105946711.5</v>
      </c>
      <c r="AK12" s="82">
        <f t="shared" si="1"/>
        <v>11454842685</v>
      </c>
      <c r="AL12" s="82">
        <f>AL15</f>
        <v>32</v>
      </c>
      <c r="AM12" s="82">
        <f t="shared" si="1"/>
        <v>16507</v>
      </c>
      <c r="AN12" s="82">
        <f t="shared" si="1"/>
        <v>387140890</v>
      </c>
      <c r="AO12" s="82"/>
    </row>
    <row r="13" spans="1:41" ht="22.5" customHeight="1" x14ac:dyDescent="0.2">
      <c r="A13" s="83">
        <v>1</v>
      </c>
      <c r="B13" s="84" t="s">
        <v>29</v>
      </c>
      <c r="C13" s="85">
        <f t="shared" ref="C13:AN13" si="2">C17+C30+C46+C62+C75+C91+C107+C123+C139+C155+C171</f>
        <v>626</v>
      </c>
      <c r="D13" s="85">
        <f t="shared" si="2"/>
        <v>166057</v>
      </c>
      <c r="E13" s="85">
        <f t="shared" si="2"/>
        <v>292</v>
      </c>
      <c r="F13" s="85">
        <f t="shared" si="2"/>
        <v>71189</v>
      </c>
      <c r="G13" s="85">
        <f t="shared" si="2"/>
        <v>127326679200</v>
      </c>
      <c r="H13" s="85">
        <f t="shared" si="2"/>
        <v>283</v>
      </c>
      <c r="I13" s="85">
        <f t="shared" si="2"/>
        <v>70484</v>
      </c>
      <c r="J13" s="85">
        <f t="shared" si="2"/>
        <v>35560962416</v>
      </c>
      <c r="K13" s="85">
        <f t="shared" si="2"/>
        <v>79</v>
      </c>
      <c r="L13" s="85">
        <f t="shared" si="2"/>
        <v>24099</v>
      </c>
      <c r="M13" s="85">
        <f t="shared" si="2"/>
        <v>8208907526.5130005</v>
      </c>
      <c r="N13" s="85">
        <f t="shared" si="2"/>
        <v>95</v>
      </c>
      <c r="O13" s="85">
        <f t="shared" si="2"/>
        <v>25924</v>
      </c>
      <c r="P13" s="85">
        <f t="shared" si="2"/>
        <v>2199067000</v>
      </c>
      <c r="Q13" s="85">
        <f t="shared" si="2"/>
        <v>230</v>
      </c>
      <c r="R13" s="85">
        <f t="shared" si="2"/>
        <v>17309</v>
      </c>
      <c r="S13" s="85">
        <f t="shared" si="2"/>
        <v>2064884000</v>
      </c>
      <c r="T13" s="85">
        <f t="shared" si="2"/>
        <v>264</v>
      </c>
      <c r="U13" s="85">
        <f t="shared" si="2"/>
        <v>56394</v>
      </c>
      <c r="V13" s="85">
        <f t="shared" si="2"/>
        <v>4791733360</v>
      </c>
      <c r="W13" s="85">
        <f t="shared" si="2"/>
        <v>496</v>
      </c>
      <c r="X13" s="85">
        <f t="shared" si="2"/>
        <v>143831</v>
      </c>
      <c r="Y13" s="85">
        <f t="shared" si="2"/>
        <v>7915205916</v>
      </c>
      <c r="Z13" s="85">
        <f t="shared" si="2"/>
        <v>442</v>
      </c>
      <c r="AA13" s="85">
        <f t="shared" si="2"/>
        <v>136333</v>
      </c>
      <c r="AB13" s="85">
        <f t="shared" si="2"/>
        <v>8521902421</v>
      </c>
      <c r="AC13" s="85">
        <f t="shared" si="2"/>
        <v>509</v>
      </c>
      <c r="AD13" s="85">
        <f t="shared" si="2"/>
        <v>149843</v>
      </c>
      <c r="AE13" s="85">
        <f t="shared" si="2"/>
        <v>18523237595</v>
      </c>
      <c r="AF13" s="85">
        <f t="shared" si="2"/>
        <v>128</v>
      </c>
      <c r="AG13" s="85">
        <f t="shared" si="2"/>
        <v>35115</v>
      </c>
      <c r="AH13" s="85">
        <f t="shared" si="2"/>
        <v>3258250950</v>
      </c>
      <c r="AI13" s="85">
        <f t="shared" si="2"/>
        <v>218</v>
      </c>
      <c r="AJ13" s="85">
        <f t="shared" si="2"/>
        <v>69586</v>
      </c>
      <c r="AK13" s="85">
        <f t="shared" si="2"/>
        <v>3743206685</v>
      </c>
      <c r="AL13" s="85">
        <f t="shared" si="2"/>
        <v>21</v>
      </c>
      <c r="AM13" s="85">
        <f t="shared" si="2"/>
        <v>3298</v>
      </c>
      <c r="AN13" s="85">
        <f t="shared" si="2"/>
        <v>85129415</v>
      </c>
      <c r="AO13" s="85"/>
    </row>
    <row r="14" spans="1:41" ht="22.5" customHeight="1" x14ac:dyDescent="0.2">
      <c r="A14" s="83">
        <v>2</v>
      </c>
      <c r="B14" s="84" t="s">
        <v>30</v>
      </c>
      <c r="C14" s="85">
        <f t="shared" ref="C14:AN14" si="3">C21+C35+C51+C66+C80+C96+C112+C128+C144+C160+C177</f>
        <v>622</v>
      </c>
      <c r="D14" s="85">
        <f t="shared" si="3"/>
        <v>169441</v>
      </c>
      <c r="E14" s="85">
        <f t="shared" si="3"/>
        <v>301</v>
      </c>
      <c r="F14" s="85">
        <f t="shared" si="3"/>
        <v>71723</v>
      </c>
      <c r="G14" s="85">
        <f t="shared" si="3"/>
        <v>170418465122</v>
      </c>
      <c r="H14" s="85">
        <f t="shared" si="3"/>
        <v>289</v>
      </c>
      <c r="I14" s="85">
        <f t="shared" si="3"/>
        <v>219377</v>
      </c>
      <c r="J14" s="85">
        <f t="shared" si="3"/>
        <v>48191686563</v>
      </c>
      <c r="K14" s="85">
        <f t="shared" si="3"/>
        <v>116</v>
      </c>
      <c r="L14" s="85">
        <f t="shared" si="3"/>
        <v>33137.5</v>
      </c>
      <c r="M14" s="85">
        <f t="shared" si="3"/>
        <v>11872927830.940001</v>
      </c>
      <c r="N14" s="85">
        <f t="shared" si="3"/>
        <v>119</v>
      </c>
      <c r="O14" s="85">
        <f t="shared" si="3"/>
        <v>29761</v>
      </c>
      <c r="P14" s="85">
        <f t="shared" si="3"/>
        <v>3512659100</v>
      </c>
      <c r="Q14" s="85">
        <f t="shared" si="3"/>
        <v>244</v>
      </c>
      <c r="R14" s="85">
        <f t="shared" si="3"/>
        <v>18323</v>
      </c>
      <c r="S14" s="85">
        <f t="shared" si="3"/>
        <v>2313321000</v>
      </c>
      <c r="T14" s="85">
        <f t="shared" si="3"/>
        <v>280</v>
      </c>
      <c r="U14" s="85">
        <f t="shared" si="3"/>
        <v>55804</v>
      </c>
      <c r="V14" s="85">
        <f t="shared" si="3"/>
        <v>5238703080</v>
      </c>
      <c r="W14" s="85">
        <f t="shared" si="3"/>
        <v>520</v>
      </c>
      <c r="X14" s="85">
        <f t="shared" si="3"/>
        <v>49412703.5</v>
      </c>
      <c r="Y14" s="85">
        <f t="shared" si="3"/>
        <v>8546824096</v>
      </c>
      <c r="Z14" s="85">
        <f t="shared" si="3"/>
        <v>470</v>
      </c>
      <c r="AA14" s="85">
        <f t="shared" si="3"/>
        <v>74030936.5</v>
      </c>
      <c r="AB14" s="85">
        <f t="shared" si="3"/>
        <v>8900126705</v>
      </c>
      <c r="AC14" s="85">
        <f t="shared" si="3"/>
        <v>529</v>
      </c>
      <c r="AD14" s="85">
        <f t="shared" si="3"/>
        <v>92523574.5</v>
      </c>
      <c r="AE14" s="85">
        <f t="shared" si="3"/>
        <v>19787987868</v>
      </c>
      <c r="AF14" s="85">
        <f t="shared" si="3"/>
        <v>133</v>
      </c>
      <c r="AG14" s="85">
        <f t="shared" si="3"/>
        <v>36318</v>
      </c>
      <c r="AH14" s="85">
        <f t="shared" si="3"/>
        <v>3889043700</v>
      </c>
      <c r="AI14" s="85">
        <f t="shared" si="3"/>
        <v>221</v>
      </c>
      <c r="AJ14" s="85">
        <f t="shared" si="3"/>
        <v>54917127.5</v>
      </c>
      <c r="AK14" s="85">
        <f t="shared" si="3"/>
        <v>3787971280</v>
      </c>
      <c r="AL14" s="85">
        <f t="shared" si="3"/>
        <v>33</v>
      </c>
      <c r="AM14" s="85">
        <f t="shared" si="3"/>
        <v>6917</v>
      </c>
      <c r="AN14" s="85">
        <f t="shared" si="3"/>
        <v>170952995</v>
      </c>
      <c r="AO14" s="83"/>
    </row>
    <row r="15" spans="1:41" ht="22.5" customHeight="1" x14ac:dyDescent="0.2">
      <c r="A15" s="83">
        <v>3</v>
      </c>
      <c r="B15" s="84" t="s">
        <v>31</v>
      </c>
      <c r="C15" s="85">
        <f t="shared" ref="C15:AN15" si="4">C25+C40+C56+C70+C85+C101+C117+C133+C149+C165+C183</f>
        <v>612</v>
      </c>
      <c r="D15" s="85">
        <f t="shared" si="4"/>
        <v>171514</v>
      </c>
      <c r="E15" s="85">
        <f t="shared" si="4"/>
        <v>295</v>
      </c>
      <c r="F15" s="85">
        <f t="shared" si="4"/>
        <v>68747</v>
      </c>
      <c r="G15" s="85">
        <f t="shared" si="4"/>
        <v>153816697864</v>
      </c>
      <c r="H15" s="85">
        <f t="shared" si="4"/>
        <v>293</v>
      </c>
      <c r="I15" s="85">
        <f t="shared" si="4"/>
        <v>69349</v>
      </c>
      <c r="J15" s="85">
        <f t="shared" si="4"/>
        <v>45775568868</v>
      </c>
      <c r="K15" s="85">
        <f t="shared" si="4"/>
        <v>102</v>
      </c>
      <c r="L15" s="85">
        <f t="shared" si="4"/>
        <v>29395</v>
      </c>
      <c r="M15" s="85">
        <f t="shared" si="4"/>
        <v>10005642750</v>
      </c>
      <c r="N15" s="85">
        <f t="shared" si="4"/>
        <v>130</v>
      </c>
      <c r="O15" s="85">
        <f t="shared" si="4"/>
        <v>34767</v>
      </c>
      <c r="P15" s="85">
        <f t="shared" si="4"/>
        <v>4484480002</v>
      </c>
      <c r="Q15" s="85">
        <f t="shared" si="4"/>
        <v>250</v>
      </c>
      <c r="R15" s="85">
        <f t="shared" si="4"/>
        <v>16205.5</v>
      </c>
      <c r="S15" s="85">
        <f t="shared" si="4"/>
        <v>2153885400</v>
      </c>
      <c r="T15" s="85">
        <f t="shared" si="4"/>
        <v>284</v>
      </c>
      <c r="U15" s="85">
        <f t="shared" si="4"/>
        <v>54196.5</v>
      </c>
      <c r="V15" s="85">
        <f t="shared" si="4"/>
        <v>4955854380</v>
      </c>
      <c r="W15" s="85">
        <f t="shared" si="4"/>
        <v>499</v>
      </c>
      <c r="X15" s="85">
        <f t="shared" si="4"/>
        <v>45943446</v>
      </c>
      <c r="Y15" s="85">
        <f t="shared" si="4"/>
        <v>8516206288</v>
      </c>
      <c r="Z15" s="85">
        <f>Z25+Z40+Z56+Z70+Z85+Z101+Z117+Z133+Z149+Z165+Z183</f>
        <v>473</v>
      </c>
      <c r="AA15" s="85">
        <f t="shared" si="4"/>
        <v>68838229</v>
      </c>
      <c r="AB15" s="85">
        <f t="shared" si="4"/>
        <v>9425431200</v>
      </c>
      <c r="AC15" s="85">
        <f t="shared" si="4"/>
        <v>539</v>
      </c>
      <c r="AD15" s="85">
        <f t="shared" si="4"/>
        <v>86022937.029629633</v>
      </c>
      <c r="AE15" s="85">
        <f t="shared" si="4"/>
        <v>20181388917</v>
      </c>
      <c r="AF15" s="85">
        <f t="shared" si="4"/>
        <v>133</v>
      </c>
      <c r="AG15" s="85">
        <f t="shared" si="4"/>
        <v>34947</v>
      </c>
      <c r="AH15" s="85">
        <f t="shared" si="4"/>
        <v>3261916900</v>
      </c>
      <c r="AI15" s="85">
        <f t="shared" si="4"/>
        <v>216</v>
      </c>
      <c r="AJ15" s="85">
        <f t="shared" si="4"/>
        <v>50959998</v>
      </c>
      <c r="AK15" s="85">
        <f t="shared" si="4"/>
        <v>3923664720</v>
      </c>
      <c r="AL15" s="85">
        <f t="shared" si="4"/>
        <v>32</v>
      </c>
      <c r="AM15" s="85">
        <f t="shared" si="4"/>
        <v>6292</v>
      </c>
      <c r="AN15" s="85">
        <f t="shared" si="4"/>
        <v>131058480</v>
      </c>
      <c r="AO15" s="83"/>
    </row>
    <row r="16" spans="1:41" ht="22.5" customHeight="1" x14ac:dyDescent="0.2">
      <c r="A16" s="86" t="s">
        <v>32</v>
      </c>
      <c r="B16" s="87" t="s">
        <v>36</v>
      </c>
      <c r="C16" s="88">
        <f t="shared" ref="C16:AE16" si="5">C17+C21+C25</f>
        <v>93</v>
      </c>
      <c r="D16" s="88">
        <f t="shared" si="5"/>
        <v>59290</v>
      </c>
      <c r="E16" s="88">
        <f t="shared" si="5"/>
        <v>66</v>
      </c>
      <c r="F16" s="88">
        <f t="shared" si="5"/>
        <v>37904</v>
      </c>
      <c r="G16" s="88">
        <f t="shared" si="5"/>
        <v>107817124285</v>
      </c>
      <c r="H16" s="88">
        <f t="shared" si="5"/>
        <v>66</v>
      </c>
      <c r="I16" s="88">
        <f t="shared" si="5"/>
        <v>37243</v>
      </c>
      <c r="J16" s="88">
        <f t="shared" si="5"/>
        <v>38953444500</v>
      </c>
      <c r="K16" s="88">
        <f t="shared" si="5"/>
        <v>0</v>
      </c>
      <c r="L16" s="88">
        <f t="shared" si="5"/>
        <v>0</v>
      </c>
      <c r="M16" s="88">
        <f t="shared" si="5"/>
        <v>0</v>
      </c>
      <c r="N16" s="88">
        <f t="shared" si="5"/>
        <v>12</v>
      </c>
      <c r="O16" s="88">
        <f t="shared" si="5"/>
        <v>3443</v>
      </c>
      <c r="P16" s="88">
        <f t="shared" si="5"/>
        <v>598005002</v>
      </c>
      <c r="Q16" s="88">
        <f t="shared" si="5"/>
        <v>57</v>
      </c>
      <c r="R16" s="88">
        <f t="shared" si="5"/>
        <v>7776.5</v>
      </c>
      <c r="S16" s="88">
        <f t="shared" si="5"/>
        <v>1488240000</v>
      </c>
      <c r="T16" s="88">
        <f t="shared" si="5"/>
        <v>63</v>
      </c>
      <c r="U16" s="88">
        <f t="shared" si="5"/>
        <v>30094.5</v>
      </c>
      <c r="V16" s="88">
        <f t="shared" si="5"/>
        <v>3698825000</v>
      </c>
      <c r="W16" s="88">
        <f t="shared" si="5"/>
        <v>88</v>
      </c>
      <c r="X16" s="88">
        <f t="shared" si="5"/>
        <v>62221</v>
      </c>
      <c r="Y16" s="88">
        <f t="shared" si="5"/>
        <v>4263167000</v>
      </c>
      <c r="Z16" s="88">
        <f t="shared" si="5"/>
        <v>87</v>
      </c>
      <c r="AA16" s="88">
        <f t="shared" si="5"/>
        <v>62114</v>
      </c>
      <c r="AB16" s="88">
        <f t="shared" si="5"/>
        <v>6055413000</v>
      </c>
      <c r="AC16" s="88">
        <f t="shared" si="5"/>
        <v>89</v>
      </c>
      <c r="AD16" s="88">
        <f t="shared" si="5"/>
        <v>62432.029629629629</v>
      </c>
      <c r="AE16" s="88">
        <f t="shared" si="5"/>
        <v>12037219500</v>
      </c>
      <c r="AF16" s="88"/>
      <c r="AG16" s="88"/>
      <c r="AH16" s="88"/>
      <c r="AI16" s="88">
        <f t="shared" ref="AI16:AN16" si="6">AI17+AI21+AI25</f>
        <v>27</v>
      </c>
      <c r="AJ16" s="88">
        <f t="shared" si="6"/>
        <v>23978</v>
      </c>
      <c r="AK16" s="88">
        <f t="shared" si="6"/>
        <v>1415780000</v>
      </c>
      <c r="AL16" s="88">
        <f t="shared" si="6"/>
        <v>3</v>
      </c>
      <c r="AM16" s="88">
        <f t="shared" si="6"/>
        <v>215</v>
      </c>
      <c r="AN16" s="88">
        <f t="shared" si="6"/>
        <v>3078000</v>
      </c>
      <c r="AO16" s="88"/>
    </row>
    <row r="17" spans="1:41" ht="22.5" customHeight="1" x14ac:dyDescent="0.2">
      <c r="A17" s="89">
        <v>1</v>
      </c>
      <c r="B17" s="90" t="s">
        <v>29</v>
      </c>
      <c r="C17" s="91">
        <f t="shared" ref="C17:AE17" si="7">SUM(C18:C20)</f>
        <v>31</v>
      </c>
      <c r="D17" s="91">
        <f t="shared" si="7"/>
        <v>19624</v>
      </c>
      <c r="E17" s="91">
        <f t="shared" si="7"/>
        <v>22</v>
      </c>
      <c r="F17" s="91">
        <f t="shared" si="7"/>
        <v>12687</v>
      </c>
      <c r="G17" s="92">
        <f t="shared" si="7"/>
        <v>29035809200</v>
      </c>
      <c r="H17" s="91">
        <f t="shared" si="7"/>
        <v>22</v>
      </c>
      <c r="I17" s="91">
        <f t="shared" si="7"/>
        <v>12277</v>
      </c>
      <c r="J17" s="91">
        <f t="shared" si="7"/>
        <v>10552778000</v>
      </c>
      <c r="K17" s="91">
        <f t="shared" si="7"/>
        <v>0</v>
      </c>
      <c r="L17" s="91">
        <f t="shared" si="7"/>
        <v>0</v>
      </c>
      <c r="M17" s="91">
        <f t="shared" si="7"/>
        <v>0</v>
      </c>
      <c r="N17" s="91">
        <f t="shared" si="7"/>
        <v>4</v>
      </c>
      <c r="O17" s="91">
        <f t="shared" si="7"/>
        <v>1213</v>
      </c>
      <c r="P17" s="91">
        <f t="shared" si="7"/>
        <v>169729000</v>
      </c>
      <c r="Q17" s="91">
        <f t="shared" si="7"/>
        <v>20</v>
      </c>
      <c r="R17" s="91">
        <f t="shared" si="7"/>
        <v>2929</v>
      </c>
      <c r="S17" s="91">
        <f t="shared" si="7"/>
        <v>466520000</v>
      </c>
      <c r="T17" s="91">
        <f t="shared" si="7"/>
        <v>21</v>
      </c>
      <c r="U17" s="91">
        <f t="shared" si="7"/>
        <v>10082</v>
      </c>
      <c r="V17" s="91">
        <f t="shared" si="7"/>
        <v>1051350000</v>
      </c>
      <c r="W17" s="91">
        <f t="shared" si="7"/>
        <v>29</v>
      </c>
      <c r="X17" s="91">
        <f t="shared" si="7"/>
        <v>21026</v>
      </c>
      <c r="Y17" s="91">
        <f t="shared" si="7"/>
        <v>1455929000</v>
      </c>
      <c r="Z17" s="91">
        <f t="shared" si="7"/>
        <v>28</v>
      </c>
      <c r="AA17" s="91">
        <f t="shared" si="7"/>
        <v>21132</v>
      </c>
      <c r="AB17" s="91">
        <f t="shared" si="7"/>
        <v>2001882000</v>
      </c>
      <c r="AC17" s="91">
        <f t="shared" si="7"/>
        <v>30</v>
      </c>
      <c r="AD17" s="91">
        <f t="shared" si="7"/>
        <v>21193</v>
      </c>
      <c r="AE17" s="91">
        <f t="shared" si="7"/>
        <v>4102216500</v>
      </c>
      <c r="AF17" s="89"/>
      <c r="AG17" s="89"/>
      <c r="AH17" s="89"/>
      <c r="AI17" s="91">
        <f t="shared" ref="AI17:AN17" si="8">SUM(AI18:AI20)</f>
        <v>9</v>
      </c>
      <c r="AJ17" s="91">
        <f t="shared" si="8"/>
        <v>7934</v>
      </c>
      <c r="AK17" s="91">
        <f t="shared" si="8"/>
        <v>464235000</v>
      </c>
      <c r="AL17" s="91">
        <f t="shared" si="8"/>
        <v>1</v>
      </c>
      <c r="AM17" s="91">
        <f t="shared" si="8"/>
        <v>58</v>
      </c>
      <c r="AN17" s="91">
        <f t="shared" si="8"/>
        <v>870000</v>
      </c>
      <c r="AO17" s="92"/>
    </row>
    <row r="18" spans="1:41" ht="22.5" customHeight="1" x14ac:dyDescent="0.2">
      <c r="A18" s="59"/>
      <c r="B18" s="93" t="s">
        <v>37</v>
      </c>
      <c r="C18" s="94">
        <v>12</v>
      </c>
      <c r="D18" s="94">
        <v>4916</v>
      </c>
      <c r="E18" s="94">
        <v>12</v>
      </c>
      <c r="F18" s="94">
        <v>4890</v>
      </c>
      <c r="G18" s="95">
        <v>14042104000</v>
      </c>
      <c r="H18" s="94">
        <v>12</v>
      </c>
      <c r="I18" s="94">
        <v>4480</v>
      </c>
      <c r="J18" s="94">
        <v>4572591000</v>
      </c>
      <c r="K18" s="94">
        <v>0</v>
      </c>
      <c r="L18" s="94">
        <v>0</v>
      </c>
      <c r="M18" s="94">
        <v>0</v>
      </c>
      <c r="N18" s="94">
        <v>4</v>
      </c>
      <c r="O18" s="94">
        <v>1213</v>
      </c>
      <c r="P18" s="94">
        <v>169729000</v>
      </c>
      <c r="Q18" s="94">
        <v>11</v>
      </c>
      <c r="R18" s="94">
        <v>1128</v>
      </c>
      <c r="S18" s="94">
        <v>180480000</v>
      </c>
      <c r="T18" s="94">
        <v>11</v>
      </c>
      <c r="U18" s="94">
        <v>3796</v>
      </c>
      <c r="V18" s="94">
        <v>439300000</v>
      </c>
      <c r="W18" s="94">
        <v>12</v>
      </c>
      <c r="X18" s="94">
        <v>4879</v>
      </c>
      <c r="Y18" s="94">
        <v>295821000</v>
      </c>
      <c r="Z18" s="94">
        <v>12</v>
      </c>
      <c r="AA18" s="94">
        <v>4924</v>
      </c>
      <c r="AB18" s="94">
        <v>834425000</v>
      </c>
      <c r="AC18" s="94">
        <v>12</v>
      </c>
      <c r="AD18" s="94">
        <v>4923</v>
      </c>
      <c r="AE18" s="94">
        <v>1189480000</v>
      </c>
      <c r="AF18" s="94">
        <v>11</v>
      </c>
      <c r="AG18" s="94">
        <v>4413</v>
      </c>
      <c r="AH18" s="94">
        <v>661650000</v>
      </c>
      <c r="AI18" s="94">
        <v>0</v>
      </c>
      <c r="AJ18" s="94">
        <v>0</v>
      </c>
      <c r="AK18" s="94">
        <v>0</v>
      </c>
      <c r="AL18" s="94">
        <v>0</v>
      </c>
      <c r="AM18" s="94">
        <v>0</v>
      </c>
      <c r="AN18" s="94">
        <v>0</v>
      </c>
      <c r="AO18" s="94">
        <v>0</v>
      </c>
    </row>
    <row r="19" spans="1:41" ht="22.5" customHeight="1" x14ac:dyDescent="0.2">
      <c r="A19" s="59"/>
      <c r="B19" s="60" t="s">
        <v>38</v>
      </c>
      <c r="C19" s="61">
        <v>10</v>
      </c>
      <c r="D19" s="62">
        <v>8428</v>
      </c>
      <c r="E19" s="62">
        <v>10</v>
      </c>
      <c r="F19" s="62">
        <v>7797</v>
      </c>
      <c r="G19" s="62">
        <v>14993705200</v>
      </c>
      <c r="H19" s="62">
        <v>10</v>
      </c>
      <c r="I19" s="62">
        <v>7797</v>
      </c>
      <c r="J19" s="62">
        <v>5980187000</v>
      </c>
      <c r="K19" s="62">
        <v>0</v>
      </c>
      <c r="L19" s="62">
        <v>0</v>
      </c>
      <c r="M19" s="62">
        <v>0</v>
      </c>
      <c r="N19" s="62">
        <v>0</v>
      </c>
      <c r="O19" s="62">
        <v>0</v>
      </c>
      <c r="P19" s="62">
        <v>0</v>
      </c>
      <c r="Q19" s="62">
        <v>9</v>
      </c>
      <c r="R19" s="62">
        <v>1801</v>
      </c>
      <c r="S19" s="62">
        <v>286040000</v>
      </c>
      <c r="T19" s="62">
        <v>10</v>
      </c>
      <c r="U19" s="62">
        <v>6286</v>
      </c>
      <c r="V19" s="62">
        <v>612050000</v>
      </c>
      <c r="W19" s="62">
        <v>9</v>
      </c>
      <c r="X19" s="62">
        <v>10022</v>
      </c>
      <c r="Y19" s="62">
        <v>719174000</v>
      </c>
      <c r="Z19" s="62">
        <v>8</v>
      </c>
      <c r="AA19" s="62">
        <v>9998</v>
      </c>
      <c r="AB19" s="62">
        <v>737001000</v>
      </c>
      <c r="AC19" s="62">
        <v>10</v>
      </c>
      <c r="AD19" s="62">
        <v>10061</v>
      </c>
      <c r="AE19" s="62">
        <v>2074946500</v>
      </c>
      <c r="AF19" s="62">
        <v>7</v>
      </c>
      <c r="AG19" s="62">
        <v>1323</v>
      </c>
      <c r="AH19" s="62">
        <v>29106000</v>
      </c>
      <c r="AI19" s="62">
        <v>1</v>
      </c>
      <c r="AJ19" s="62">
        <v>1708</v>
      </c>
      <c r="AK19" s="62">
        <v>79443000</v>
      </c>
      <c r="AL19" s="62">
        <v>0</v>
      </c>
      <c r="AM19" s="62">
        <v>0</v>
      </c>
      <c r="AN19" s="62">
        <v>0</v>
      </c>
      <c r="AO19" s="62">
        <v>0</v>
      </c>
    </row>
    <row r="20" spans="1:41" ht="22.5" customHeight="1" x14ac:dyDescent="0.2">
      <c r="A20" s="59"/>
      <c r="B20" s="96" t="s">
        <v>39</v>
      </c>
      <c r="C20" s="97">
        <v>9</v>
      </c>
      <c r="D20" s="97">
        <v>6280</v>
      </c>
      <c r="E20" s="97">
        <v>0</v>
      </c>
      <c r="F20" s="97">
        <v>0</v>
      </c>
      <c r="G20" s="98">
        <v>0</v>
      </c>
      <c r="H20" s="97">
        <v>0</v>
      </c>
      <c r="I20" s="97">
        <v>0</v>
      </c>
      <c r="J20" s="97">
        <v>0</v>
      </c>
      <c r="K20" s="97">
        <v>0</v>
      </c>
      <c r="L20" s="97">
        <v>0</v>
      </c>
      <c r="M20" s="97">
        <v>0</v>
      </c>
      <c r="N20" s="97">
        <v>0</v>
      </c>
      <c r="O20" s="97">
        <v>0</v>
      </c>
      <c r="P20" s="97">
        <v>0</v>
      </c>
      <c r="Q20" s="97">
        <v>0</v>
      </c>
      <c r="R20" s="97">
        <v>0</v>
      </c>
      <c r="S20" s="97">
        <v>0</v>
      </c>
      <c r="T20" s="97">
        <v>0</v>
      </c>
      <c r="U20" s="97">
        <v>0</v>
      </c>
      <c r="V20" s="97">
        <v>0</v>
      </c>
      <c r="W20" s="97">
        <v>8</v>
      </c>
      <c r="X20" s="97">
        <v>6125</v>
      </c>
      <c r="Y20" s="97">
        <v>440934000</v>
      </c>
      <c r="Z20" s="97">
        <v>8</v>
      </c>
      <c r="AA20" s="97">
        <v>6210</v>
      </c>
      <c r="AB20" s="97">
        <v>430456000</v>
      </c>
      <c r="AC20" s="97">
        <v>8</v>
      </c>
      <c r="AD20" s="97">
        <v>6209</v>
      </c>
      <c r="AE20" s="97">
        <v>837790000</v>
      </c>
      <c r="AF20" s="97">
        <v>7</v>
      </c>
      <c r="AG20" s="97">
        <v>5958</v>
      </c>
      <c r="AH20" s="97">
        <v>146325000</v>
      </c>
      <c r="AI20" s="97">
        <v>8</v>
      </c>
      <c r="AJ20" s="97">
        <v>6226</v>
      </c>
      <c r="AK20" s="97">
        <v>384792000</v>
      </c>
      <c r="AL20" s="97">
        <v>1</v>
      </c>
      <c r="AM20" s="97">
        <v>58</v>
      </c>
      <c r="AN20" s="97">
        <v>870000</v>
      </c>
      <c r="AO20" s="97">
        <v>0</v>
      </c>
    </row>
    <row r="21" spans="1:41" ht="22.5" customHeight="1" x14ac:dyDescent="0.2">
      <c r="A21" s="89">
        <v>2</v>
      </c>
      <c r="B21" s="90" t="s">
        <v>30</v>
      </c>
      <c r="C21" s="89">
        <f t="shared" ref="C21:AE21" si="9">SUM(C22:C24)</f>
        <v>31</v>
      </c>
      <c r="D21" s="92">
        <f t="shared" si="9"/>
        <v>19732</v>
      </c>
      <c r="E21" s="92">
        <f t="shared" si="9"/>
        <v>22</v>
      </c>
      <c r="F21" s="92">
        <f t="shared" si="9"/>
        <v>12799</v>
      </c>
      <c r="G21" s="92">
        <f t="shared" si="9"/>
        <v>40923893500</v>
      </c>
      <c r="H21" s="92">
        <f t="shared" si="9"/>
        <v>22</v>
      </c>
      <c r="I21" s="92">
        <f t="shared" si="9"/>
        <v>12792</v>
      </c>
      <c r="J21" s="92">
        <f t="shared" si="9"/>
        <v>14497942000</v>
      </c>
      <c r="K21" s="92">
        <f t="shared" si="9"/>
        <v>0</v>
      </c>
      <c r="L21" s="92">
        <f t="shared" si="9"/>
        <v>0</v>
      </c>
      <c r="M21" s="92">
        <f t="shared" si="9"/>
        <v>0</v>
      </c>
      <c r="N21" s="92">
        <f t="shared" si="9"/>
        <v>4</v>
      </c>
      <c r="O21" s="92">
        <f t="shared" si="9"/>
        <v>1114</v>
      </c>
      <c r="P21" s="92">
        <f t="shared" si="9"/>
        <v>213513000</v>
      </c>
      <c r="Q21" s="92">
        <f t="shared" si="9"/>
        <v>20</v>
      </c>
      <c r="R21" s="92">
        <f t="shared" si="9"/>
        <v>2496</v>
      </c>
      <c r="S21" s="92">
        <f t="shared" si="9"/>
        <v>517480000</v>
      </c>
      <c r="T21" s="92">
        <f t="shared" si="9"/>
        <v>22</v>
      </c>
      <c r="U21" s="92">
        <f t="shared" si="9"/>
        <v>10583</v>
      </c>
      <c r="V21" s="92">
        <f t="shared" si="9"/>
        <v>1372410000</v>
      </c>
      <c r="W21" s="92">
        <f t="shared" si="9"/>
        <v>30</v>
      </c>
      <c r="X21" s="92">
        <f t="shared" si="9"/>
        <v>21238</v>
      </c>
      <c r="Y21" s="92">
        <f t="shared" si="9"/>
        <v>1422931000</v>
      </c>
      <c r="Z21" s="92">
        <f t="shared" si="9"/>
        <v>30</v>
      </c>
      <c r="AA21" s="92">
        <f t="shared" si="9"/>
        <v>21178</v>
      </c>
      <c r="AB21" s="92">
        <f t="shared" si="9"/>
        <v>1963210000</v>
      </c>
      <c r="AC21" s="92">
        <f t="shared" si="9"/>
        <v>30</v>
      </c>
      <c r="AD21" s="92">
        <f t="shared" si="9"/>
        <v>21243</v>
      </c>
      <c r="AE21" s="92">
        <f t="shared" si="9"/>
        <v>4099807000</v>
      </c>
      <c r="AF21" s="89"/>
      <c r="AG21" s="89"/>
      <c r="AH21" s="89"/>
      <c r="AI21" s="92">
        <f t="shared" ref="AI21:AN21" si="10">SUM(AI22:AI24)</f>
        <v>9</v>
      </c>
      <c r="AJ21" s="92">
        <f t="shared" si="10"/>
        <v>7879</v>
      </c>
      <c r="AK21" s="92">
        <f t="shared" si="10"/>
        <v>464988000</v>
      </c>
      <c r="AL21" s="92">
        <f t="shared" si="10"/>
        <v>1</v>
      </c>
      <c r="AM21" s="92">
        <f t="shared" si="10"/>
        <v>59</v>
      </c>
      <c r="AN21" s="92">
        <f t="shared" si="10"/>
        <v>885000</v>
      </c>
      <c r="AO21" s="92"/>
    </row>
    <row r="22" spans="1:41" ht="22.5" customHeight="1" x14ac:dyDescent="0.2">
      <c r="A22" s="99"/>
      <c r="B22" s="100" t="s">
        <v>37</v>
      </c>
      <c r="C22" s="99">
        <v>12</v>
      </c>
      <c r="D22" s="101">
        <v>4912</v>
      </c>
      <c r="E22" s="101">
        <v>12</v>
      </c>
      <c r="F22" s="101">
        <v>4935</v>
      </c>
      <c r="G22" s="101">
        <v>17183450000</v>
      </c>
      <c r="H22" s="101">
        <v>12</v>
      </c>
      <c r="I22" s="101">
        <v>4932</v>
      </c>
      <c r="J22" s="101">
        <v>5287760000</v>
      </c>
      <c r="K22" s="101">
        <v>0</v>
      </c>
      <c r="L22" s="101">
        <v>0</v>
      </c>
      <c r="M22" s="101">
        <v>0</v>
      </c>
      <c r="N22" s="101">
        <v>4</v>
      </c>
      <c r="O22" s="101">
        <v>1114</v>
      </c>
      <c r="P22" s="101">
        <v>213513000</v>
      </c>
      <c r="Q22" s="101">
        <v>11</v>
      </c>
      <c r="R22" s="101">
        <v>877</v>
      </c>
      <c r="S22" s="101">
        <v>261920000</v>
      </c>
      <c r="T22" s="101">
        <v>12</v>
      </c>
      <c r="U22" s="101">
        <v>4066</v>
      </c>
      <c r="V22" s="101">
        <v>743590000</v>
      </c>
      <c r="W22" s="101">
        <v>12</v>
      </c>
      <c r="X22" s="101">
        <v>4942</v>
      </c>
      <c r="Y22" s="101">
        <v>314244000</v>
      </c>
      <c r="Z22" s="101">
        <v>12</v>
      </c>
      <c r="AA22" s="101">
        <v>4942</v>
      </c>
      <c r="AB22" s="101">
        <v>865964000</v>
      </c>
      <c r="AC22" s="101">
        <v>12</v>
      </c>
      <c r="AD22" s="101">
        <v>4942</v>
      </c>
      <c r="AE22" s="101">
        <v>1111700000</v>
      </c>
      <c r="AF22" s="101">
        <v>11</v>
      </c>
      <c r="AG22" s="101">
        <v>4476</v>
      </c>
      <c r="AH22" s="101">
        <v>671400000</v>
      </c>
      <c r="AI22" s="101">
        <v>0</v>
      </c>
      <c r="AJ22" s="101">
        <v>0</v>
      </c>
      <c r="AK22" s="101">
        <v>0</v>
      </c>
      <c r="AL22" s="101">
        <v>0</v>
      </c>
      <c r="AM22" s="101">
        <v>0</v>
      </c>
      <c r="AN22" s="101">
        <v>0</v>
      </c>
      <c r="AO22" s="101">
        <v>0</v>
      </c>
    </row>
    <row r="23" spans="1:41" ht="22.5" customHeight="1" x14ac:dyDescent="0.2">
      <c r="A23" s="99"/>
      <c r="B23" s="102" t="s">
        <v>38</v>
      </c>
      <c r="C23" s="99">
        <v>10</v>
      </c>
      <c r="D23" s="101">
        <v>8550</v>
      </c>
      <c r="E23" s="101">
        <v>10</v>
      </c>
      <c r="F23" s="101">
        <v>7864</v>
      </c>
      <c r="G23" s="103">
        <v>23740443500</v>
      </c>
      <c r="H23" s="103">
        <v>10</v>
      </c>
      <c r="I23" s="103">
        <v>7860</v>
      </c>
      <c r="J23" s="103">
        <v>9210182000</v>
      </c>
      <c r="K23" s="103">
        <v>0</v>
      </c>
      <c r="L23" s="101">
        <v>0</v>
      </c>
      <c r="M23" s="101">
        <v>0</v>
      </c>
      <c r="N23" s="101">
        <v>0</v>
      </c>
      <c r="O23" s="101">
        <v>0</v>
      </c>
      <c r="P23" s="101">
        <v>0</v>
      </c>
      <c r="Q23" s="101">
        <v>9</v>
      </c>
      <c r="R23" s="101">
        <v>1619</v>
      </c>
      <c r="S23" s="101">
        <v>255560000</v>
      </c>
      <c r="T23" s="101">
        <v>10</v>
      </c>
      <c r="U23" s="101">
        <v>6517</v>
      </c>
      <c r="V23" s="101">
        <v>628820000</v>
      </c>
      <c r="W23" s="101">
        <v>10</v>
      </c>
      <c r="X23" s="101">
        <v>10104</v>
      </c>
      <c r="Y23" s="101">
        <v>665614000</v>
      </c>
      <c r="Z23" s="101">
        <v>10</v>
      </c>
      <c r="AA23" s="101">
        <v>10115</v>
      </c>
      <c r="AB23" s="101">
        <v>685822000</v>
      </c>
      <c r="AC23" s="101">
        <v>10</v>
      </c>
      <c r="AD23" s="101">
        <v>10109</v>
      </c>
      <c r="AE23" s="101">
        <v>2152356000</v>
      </c>
      <c r="AF23" s="101">
        <v>6</v>
      </c>
      <c r="AG23" s="101">
        <v>1494</v>
      </c>
      <c r="AH23" s="101">
        <v>25701940</v>
      </c>
      <c r="AI23" s="101">
        <v>1</v>
      </c>
      <c r="AJ23" s="101">
        <v>1638</v>
      </c>
      <c r="AK23" s="101">
        <v>80773000</v>
      </c>
      <c r="AL23" s="101">
        <v>0</v>
      </c>
      <c r="AM23" s="101">
        <v>0</v>
      </c>
      <c r="AN23" s="101">
        <v>0</v>
      </c>
      <c r="AO23" s="101">
        <v>0</v>
      </c>
    </row>
    <row r="24" spans="1:41" ht="22.5" customHeight="1" x14ac:dyDescent="0.2">
      <c r="A24" s="99"/>
      <c r="B24" s="102" t="s">
        <v>39</v>
      </c>
      <c r="C24" s="99">
        <v>9</v>
      </c>
      <c r="D24" s="101">
        <v>6270</v>
      </c>
      <c r="E24" s="101">
        <v>0</v>
      </c>
      <c r="F24" s="101">
        <v>0</v>
      </c>
      <c r="G24" s="103">
        <v>0</v>
      </c>
      <c r="H24" s="103">
        <v>0</v>
      </c>
      <c r="I24" s="103">
        <v>0</v>
      </c>
      <c r="J24" s="103">
        <v>0</v>
      </c>
      <c r="K24" s="103">
        <v>0</v>
      </c>
      <c r="L24" s="101">
        <v>0</v>
      </c>
      <c r="M24" s="101">
        <v>0</v>
      </c>
      <c r="N24" s="101">
        <v>0</v>
      </c>
      <c r="O24" s="101">
        <v>0</v>
      </c>
      <c r="P24" s="101">
        <v>0</v>
      </c>
      <c r="Q24" s="101">
        <v>0</v>
      </c>
      <c r="R24" s="101">
        <v>0</v>
      </c>
      <c r="S24" s="101">
        <v>0</v>
      </c>
      <c r="T24" s="101">
        <v>0</v>
      </c>
      <c r="U24" s="101">
        <v>0</v>
      </c>
      <c r="V24" s="101">
        <v>0</v>
      </c>
      <c r="W24" s="101">
        <v>8</v>
      </c>
      <c r="X24" s="101">
        <v>6192</v>
      </c>
      <c r="Y24" s="101">
        <v>443073000</v>
      </c>
      <c r="Z24" s="101">
        <v>8</v>
      </c>
      <c r="AA24" s="101">
        <v>6121</v>
      </c>
      <c r="AB24" s="101">
        <v>411424000</v>
      </c>
      <c r="AC24" s="101">
        <v>8</v>
      </c>
      <c r="AD24" s="101">
        <v>6192</v>
      </c>
      <c r="AE24" s="101">
        <v>835751000</v>
      </c>
      <c r="AF24" s="101">
        <v>7</v>
      </c>
      <c r="AG24" s="101">
        <v>5891</v>
      </c>
      <c r="AH24" s="101">
        <v>145210000</v>
      </c>
      <c r="AI24" s="101">
        <v>8</v>
      </c>
      <c r="AJ24" s="101">
        <v>6241</v>
      </c>
      <c r="AK24" s="101">
        <v>384215000</v>
      </c>
      <c r="AL24" s="101">
        <v>1</v>
      </c>
      <c r="AM24" s="101">
        <v>59</v>
      </c>
      <c r="AN24" s="101">
        <v>885000</v>
      </c>
      <c r="AO24" s="101">
        <v>0</v>
      </c>
    </row>
    <row r="25" spans="1:41" ht="22.5" customHeight="1" x14ac:dyDescent="0.2">
      <c r="A25" s="89">
        <v>3</v>
      </c>
      <c r="B25" s="90" t="s">
        <v>31</v>
      </c>
      <c r="C25" s="89">
        <f t="shared" ref="C25:AE25" si="11">SUM(C26:C28)</f>
        <v>31</v>
      </c>
      <c r="D25" s="92">
        <f t="shared" si="11"/>
        <v>19934</v>
      </c>
      <c r="E25" s="92">
        <f t="shared" si="11"/>
        <v>22</v>
      </c>
      <c r="F25" s="92">
        <f t="shared" si="11"/>
        <v>12418</v>
      </c>
      <c r="G25" s="92">
        <f t="shared" si="11"/>
        <v>37857421585</v>
      </c>
      <c r="H25" s="92">
        <f t="shared" si="11"/>
        <v>22</v>
      </c>
      <c r="I25" s="92">
        <f t="shared" si="11"/>
        <v>12174</v>
      </c>
      <c r="J25" s="92">
        <f t="shared" si="11"/>
        <v>13902724500</v>
      </c>
      <c r="K25" s="92">
        <f t="shared" si="11"/>
        <v>0</v>
      </c>
      <c r="L25" s="92">
        <f t="shared" si="11"/>
        <v>0</v>
      </c>
      <c r="M25" s="92">
        <f t="shared" si="11"/>
        <v>0</v>
      </c>
      <c r="N25" s="92">
        <f t="shared" si="11"/>
        <v>4</v>
      </c>
      <c r="O25" s="92">
        <f t="shared" si="11"/>
        <v>1116</v>
      </c>
      <c r="P25" s="92">
        <f t="shared" si="11"/>
        <v>214763002</v>
      </c>
      <c r="Q25" s="92">
        <f t="shared" si="11"/>
        <v>17</v>
      </c>
      <c r="R25" s="92">
        <f t="shared" si="11"/>
        <v>2351.5</v>
      </c>
      <c r="S25" s="92">
        <f t="shared" si="11"/>
        <v>504240000</v>
      </c>
      <c r="T25" s="92">
        <f t="shared" si="11"/>
        <v>20</v>
      </c>
      <c r="U25" s="92">
        <f t="shared" si="11"/>
        <v>9429.5</v>
      </c>
      <c r="V25" s="92">
        <f t="shared" si="11"/>
        <v>1275065000</v>
      </c>
      <c r="W25" s="92">
        <f t="shared" si="11"/>
        <v>29</v>
      </c>
      <c r="X25" s="92">
        <f t="shared" si="11"/>
        <v>19957</v>
      </c>
      <c r="Y25" s="92">
        <f t="shared" si="11"/>
        <v>1384307000</v>
      </c>
      <c r="Z25" s="92">
        <f t="shared" si="11"/>
        <v>29</v>
      </c>
      <c r="AA25" s="92">
        <f t="shared" si="11"/>
        <v>19804</v>
      </c>
      <c r="AB25" s="92">
        <f t="shared" si="11"/>
        <v>2090321000</v>
      </c>
      <c r="AC25" s="92">
        <f t="shared" si="11"/>
        <v>29</v>
      </c>
      <c r="AD25" s="92">
        <f t="shared" si="11"/>
        <v>19996.029629629629</v>
      </c>
      <c r="AE25" s="92">
        <f t="shared" si="11"/>
        <v>3835196000</v>
      </c>
      <c r="AF25" s="89"/>
      <c r="AG25" s="89"/>
      <c r="AH25" s="89"/>
      <c r="AI25" s="92">
        <f t="shared" ref="AI25:AN25" si="12">SUM(AI26:AI28)</f>
        <v>9</v>
      </c>
      <c r="AJ25" s="92">
        <f t="shared" si="12"/>
        <v>8165</v>
      </c>
      <c r="AK25" s="92">
        <f t="shared" si="12"/>
        <v>486557000</v>
      </c>
      <c r="AL25" s="92">
        <f t="shared" si="12"/>
        <v>1</v>
      </c>
      <c r="AM25" s="92">
        <f t="shared" si="12"/>
        <v>98</v>
      </c>
      <c r="AN25" s="92">
        <f t="shared" si="12"/>
        <v>1323000</v>
      </c>
      <c r="AO25" s="92"/>
    </row>
    <row r="26" spans="1:41" ht="22.5" customHeight="1" x14ac:dyDescent="0.2">
      <c r="A26" s="99"/>
      <c r="B26" s="100" t="s">
        <v>37</v>
      </c>
      <c r="C26" s="99">
        <v>12</v>
      </c>
      <c r="D26" s="101">
        <v>4719</v>
      </c>
      <c r="E26" s="101">
        <v>12</v>
      </c>
      <c r="F26" s="101">
        <v>4719</v>
      </c>
      <c r="G26" s="101">
        <v>15165983802</v>
      </c>
      <c r="H26" s="101">
        <v>12</v>
      </c>
      <c r="I26" s="101">
        <v>4475</v>
      </c>
      <c r="J26" s="101">
        <v>4769180000</v>
      </c>
      <c r="K26" s="101">
        <v>0</v>
      </c>
      <c r="L26" s="101">
        <v>0</v>
      </c>
      <c r="M26" s="101">
        <v>0</v>
      </c>
      <c r="N26" s="101">
        <v>4</v>
      </c>
      <c r="O26" s="101">
        <v>1116</v>
      </c>
      <c r="P26" s="101">
        <v>214763002</v>
      </c>
      <c r="Q26" s="101">
        <v>11</v>
      </c>
      <c r="R26" s="101">
        <v>853</v>
      </c>
      <c r="S26" s="101">
        <v>264480000</v>
      </c>
      <c r="T26" s="101">
        <v>12</v>
      </c>
      <c r="U26" s="101">
        <v>3974</v>
      </c>
      <c r="V26" s="101">
        <v>729515000</v>
      </c>
      <c r="W26" s="101">
        <v>12</v>
      </c>
      <c r="X26" s="101">
        <v>4727</v>
      </c>
      <c r="Y26" s="101">
        <v>306477000</v>
      </c>
      <c r="Z26" s="101">
        <v>12</v>
      </c>
      <c r="AA26" s="101">
        <v>4727</v>
      </c>
      <c r="AB26" s="101">
        <v>874989000</v>
      </c>
      <c r="AC26" s="101">
        <v>12</v>
      </c>
      <c r="AD26" s="101">
        <v>4728</v>
      </c>
      <c r="AE26" s="101">
        <v>1063695000</v>
      </c>
      <c r="AF26" s="101">
        <v>11</v>
      </c>
      <c r="AG26" s="101">
        <v>4267</v>
      </c>
      <c r="AH26" s="101">
        <v>638200000</v>
      </c>
      <c r="AI26" s="101">
        <v>0</v>
      </c>
      <c r="AJ26" s="101">
        <v>0</v>
      </c>
      <c r="AK26" s="101">
        <v>0</v>
      </c>
      <c r="AL26" s="101">
        <v>0</v>
      </c>
      <c r="AM26" s="101">
        <v>0</v>
      </c>
      <c r="AN26" s="101">
        <v>0</v>
      </c>
      <c r="AO26" s="101">
        <v>0</v>
      </c>
    </row>
    <row r="27" spans="1:41" ht="22.5" customHeight="1" x14ac:dyDescent="0.2">
      <c r="A27" s="99"/>
      <c r="B27" s="102" t="s">
        <v>38</v>
      </c>
      <c r="C27" s="99">
        <v>10</v>
      </c>
      <c r="D27" s="101">
        <v>8477</v>
      </c>
      <c r="E27" s="101">
        <v>10</v>
      </c>
      <c r="F27" s="101">
        <v>7699</v>
      </c>
      <c r="G27" s="103">
        <v>22691437783</v>
      </c>
      <c r="H27" s="103">
        <v>10</v>
      </c>
      <c r="I27" s="103">
        <v>7699</v>
      </c>
      <c r="J27" s="103">
        <v>9133544500</v>
      </c>
      <c r="K27" s="103">
        <v>0</v>
      </c>
      <c r="L27" s="101">
        <v>0</v>
      </c>
      <c r="M27" s="101">
        <v>0</v>
      </c>
      <c r="N27" s="101">
        <v>0</v>
      </c>
      <c r="O27" s="101">
        <v>0</v>
      </c>
      <c r="P27" s="101">
        <v>0</v>
      </c>
      <c r="Q27" s="101">
        <v>6</v>
      </c>
      <c r="R27" s="101">
        <v>1498.5</v>
      </c>
      <c r="S27" s="101">
        <v>239760000</v>
      </c>
      <c r="T27" s="101">
        <v>8</v>
      </c>
      <c r="U27" s="101">
        <v>5455.5</v>
      </c>
      <c r="V27" s="101">
        <v>545550000</v>
      </c>
      <c r="W27" s="101">
        <v>9</v>
      </c>
      <c r="X27" s="101">
        <v>8575</v>
      </c>
      <c r="Y27" s="101">
        <v>602030000</v>
      </c>
      <c r="Z27" s="101">
        <v>9</v>
      </c>
      <c r="AA27" s="101">
        <v>8602</v>
      </c>
      <c r="AB27" s="101">
        <v>739566000</v>
      </c>
      <c r="AC27" s="101">
        <v>9</v>
      </c>
      <c r="AD27" s="101">
        <v>8613</v>
      </c>
      <c r="AE27" s="101">
        <v>1873522000</v>
      </c>
      <c r="AF27" s="101">
        <v>5</v>
      </c>
      <c r="AG27" s="101">
        <v>1340</v>
      </c>
      <c r="AH27" s="101">
        <v>22469018</v>
      </c>
      <c r="AI27" s="101">
        <v>1</v>
      </c>
      <c r="AJ27" s="101">
        <v>1512</v>
      </c>
      <c r="AK27" s="101">
        <v>79212000</v>
      </c>
      <c r="AL27" s="101">
        <v>0</v>
      </c>
      <c r="AM27" s="101">
        <v>0</v>
      </c>
      <c r="AN27" s="101">
        <v>0</v>
      </c>
      <c r="AO27" s="101">
        <v>0</v>
      </c>
    </row>
    <row r="28" spans="1:41" ht="22.5" customHeight="1" x14ac:dyDescent="0.2">
      <c r="A28" s="99"/>
      <c r="B28" s="102" t="s">
        <v>39</v>
      </c>
      <c r="C28" s="99">
        <v>9</v>
      </c>
      <c r="D28" s="101">
        <v>6738</v>
      </c>
      <c r="E28" s="101">
        <v>0</v>
      </c>
      <c r="F28" s="101">
        <v>0</v>
      </c>
      <c r="G28" s="103">
        <v>0</v>
      </c>
      <c r="H28" s="103">
        <v>0</v>
      </c>
      <c r="I28" s="103">
        <v>0</v>
      </c>
      <c r="J28" s="103">
        <v>0</v>
      </c>
      <c r="K28" s="103">
        <v>0</v>
      </c>
      <c r="L28" s="101">
        <v>0</v>
      </c>
      <c r="M28" s="101">
        <v>0</v>
      </c>
      <c r="N28" s="101">
        <v>0</v>
      </c>
      <c r="O28" s="101">
        <v>0</v>
      </c>
      <c r="P28" s="101">
        <v>0</v>
      </c>
      <c r="Q28" s="101">
        <v>0</v>
      </c>
      <c r="R28" s="101">
        <v>0</v>
      </c>
      <c r="S28" s="101">
        <v>0</v>
      </c>
      <c r="T28" s="101">
        <v>0</v>
      </c>
      <c r="U28" s="101">
        <v>0</v>
      </c>
      <c r="V28" s="101">
        <v>0</v>
      </c>
      <c r="W28" s="101">
        <v>8</v>
      </c>
      <c r="X28" s="101">
        <v>6655</v>
      </c>
      <c r="Y28" s="101">
        <v>475800000</v>
      </c>
      <c r="Z28" s="101">
        <v>8</v>
      </c>
      <c r="AA28" s="101">
        <v>6475</v>
      </c>
      <c r="AB28" s="101">
        <v>475766000</v>
      </c>
      <c r="AC28" s="101">
        <v>8</v>
      </c>
      <c r="AD28" s="101">
        <v>6655.0296296296292</v>
      </c>
      <c r="AE28" s="101">
        <v>897979000</v>
      </c>
      <c r="AF28" s="101">
        <v>7</v>
      </c>
      <c r="AG28" s="101">
        <v>6319</v>
      </c>
      <c r="AH28" s="101">
        <v>166220000</v>
      </c>
      <c r="AI28" s="101">
        <v>8</v>
      </c>
      <c r="AJ28" s="101">
        <v>6653</v>
      </c>
      <c r="AK28" s="101">
        <v>407345000</v>
      </c>
      <c r="AL28" s="101">
        <v>1</v>
      </c>
      <c r="AM28" s="101">
        <v>98</v>
      </c>
      <c r="AN28" s="101">
        <v>1323000</v>
      </c>
      <c r="AO28" s="101">
        <v>0</v>
      </c>
    </row>
    <row r="29" spans="1:41" ht="22.5" customHeight="1" x14ac:dyDescent="0.2">
      <c r="A29" s="86" t="s">
        <v>34</v>
      </c>
      <c r="B29" s="87" t="s">
        <v>41</v>
      </c>
      <c r="C29" s="88">
        <f t="shared" ref="C29:AE29" si="13">C30+C35+C40</f>
        <v>185</v>
      </c>
      <c r="D29" s="88">
        <f t="shared" si="13"/>
        <v>54459</v>
      </c>
      <c r="E29" s="88">
        <f t="shared" si="13"/>
        <v>105</v>
      </c>
      <c r="F29" s="88">
        <f t="shared" si="13"/>
        <v>22473</v>
      </c>
      <c r="G29" s="88">
        <f t="shared" si="13"/>
        <v>49073823000</v>
      </c>
      <c r="H29" s="88">
        <f t="shared" si="13"/>
        <v>102</v>
      </c>
      <c r="I29" s="88">
        <f t="shared" si="13"/>
        <v>171017</v>
      </c>
      <c r="J29" s="88">
        <f t="shared" si="13"/>
        <v>16307804000</v>
      </c>
      <c r="K29" s="88">
        <f t="shared" si="13"/>
        <v>16</v>
      </c>
      <c r="L29" s="88">
        <f t="shared" si="13"/>
        <v>7545</v>
      </c>
      <c r="M29" s="88">
        <f t="shared" si="13"/>
        <v>4163303000</v>
      </c>
      <c r="N29" s="88">
        <f t="shared" si="13"/>
        <v>36</v>
      </c>
      <c r="O29" s="88">
        <f t="shared" si="13"/>
        <v>11402</v>
      </c>
      <c r="P29" s="88">
        <f t="shared" si="13"/>
        <v>1552155100</v>
      </c>
      <c r="Q29" s="88">
        <f t="shared" si="13"/>
        <v>101</v>
      </c>
      <c r="R29" s="88">
        <f t="shared" si="13"/>
        <v>5928</v>
      </c>
      <c r="S29" s="88">
        <f t="shared" si="13"/>
        <v>788093000</v>
      </c>
      <c r="T29" s="88">
        <f t="shared" si="13"/>
        <v>91</v>
      </c>
      <c r="U29" s="88">
        <f t="shared" si="13"/>
        <v>16970</v>
      </c>
      <c r="V29" s="88">
        <f t="shared" si="13"/>
        <v>1559821360</v>
      </c>
      <c r="W29" s="88">
        <f t="shared" si="13"/>
        <v>167</v>
      </c>
      <c r="X29" s="88">
        <f t="shared" si="13"/>
        <v>95106923</v>
      </c>
      <c r="Y29" s="88">
        <f t="shared" si="13"/>
        <v>3655855824</v>
      </c>
      <c r="Z29" s="88">
        <f t="shared" si="13"/>
        <v>174</v>
      </c>
      <c r="AA29" s="88">
        <f t="shared" si="13"/>
        <v>142642757</v>
      </c>
      <c r="AB29" s="88">
        <f t="shared" si="13"/>
        <v>3690349000</v>
      </c>
      <c r="AC29" s="88">
        <f t="shared" si="13"/>
        <v>172</v>
      </c>
      <c r="AD29" s="88">
        <f t="shared" si="13"/>
        <v>178287735</v>
      </c>
      <c r="AE29" s="88">
        <f t="shared" si="13"/>
        <v>7790643560</v>
      </c>
      <c r="AF29" s="88"/>
      <c r="AG29" s="88"/>
      <c r="AH29" s="88"/>
      <c r="AI29" s="88">
        <f t="shared" ref="AI29:AN29" si="14">AI30+AI35+AI40</f>
        <v>105</v>
      </c>
      <c r="AJ29" s="88">
        <f t="shared" si="14"/>
        <v>105772454</v>
      </c>
      <c r="AK29" s="88">
        <f t="shared" si="14"/>
        <v>2492609000</v>
      </c>
      <c r="AL29" s="88">
        <f t="shared" si="14"/>
        <v>3</v>
      </c>
      <c r="AM29" s="88">
        <f t="shared" si="14"/>
        <v>2266</v>
      </c>
      <c r="AN29" s="88">
        <f t="shared" si="14"/>
        <v>22660000</v>
      </c>
      <c r="AO29" s="88"/>
    </row>
    <row r="30" spans="1:41" ht="22.5" customHeight="1" x14ac:dyDescent="0.2">
      <c r="A30" s="89">
        <v>1</v>
      </c>
      <c r="B30" s="90" t="s">
        <v>29</v>
      </c>
      <c r="C30" s="92">
        <f t="shared" ref="C30:AN30" si="15">SUM(C31:C34)</f>
        <v>62</v>
      </c>
      <c r="D30" s="92">
        <f t="shared" si="15"/>
        <v>17945</v>
      </c>
      <c r="E30" s="92">
        <f t="shared" si="15"/>
        <v>35</v>
      </c>
      <c r="F30" s="92">
        <f t="shared" si="15"/>
        <v>7529</v>
      </c>
      <c r="G30" s="92">
        <f t="shared" si="15"/>
        <v>12951209000</v>
      </c>
      <c r="H30" s="92">
        <f t="shared" si="15"/>
        <v>34</v>
      </c>
      <c r="I30" s="92">
        <f t="shared" si="15"/>
        <v>7805</v>
      </c>
      <c r="J30" s="92">
        <f t="shared" si="15"/>
        <v>4541161000</v>
      </c>
      <c r="K30" s="92">
        <f t="shared" si="15"/>
        <v>3</v>
      </c>
      <c r="L30" s="92">
        <f t="shared" si="15"/>
        <v>1779</v>
      </c>
      <c r="M30" s="92">
        <f t="shared" si="15"/>
        <v>1206355000</v>
      </c>
      <c r="N30" s="92">
        <f t="shared" si="15"/>
        <v>6</v>
      </c>
      <c r="O30" s="92">
        <f t="shared" si="15"/>
        <v>2049</v>
      </c>
      <c r="P30" s="92">
        <f t="shared" si="15"/>
        <v>81305000</v>
      </c>
      <c r="Q30" s="92">
        <f t="shared" si="15"/>
        <v>32</v>
      </c>
      <c r="R30" s="92">
        <f t="shared" si="15"/>
        <v>1813</v>
      </c>
      <c r="S30" s="92">
        <f t="shared" si="15"/>
        <v>252940000</v>
      </c>
      <c r="T30" s="92">
        <f t="shared" si="15"/>
        <v>29</v>
      </c>
      <c r="U30" s="92">
        <f t="shared" si="15"/>
        <v>5162</v>
      </c>
      <c r="V30" s="92">
        <f t="shared" si="15"/>
        <v>506547360</v>
      </c>
      <c r="W30" s="92">
        <f t="shared" si="15"/>
        <v>55</v>
      </c>
      <c r="X30" s="92">
        <f t="shared" si="15"/>
        <v>17274</v>
      </c>
      <c r="Y30" s="92">
        <f t="shared" si="15"/>
        <v>1201586000</v>
      </c>
      <c r="Z30" s="92">
        <f t="shared" si="15"/>
        <v>57</v>
      </c>
      <c r="AA30" s="92">
        <f t="shared" si="15"/>
        <v>17760</v>
      </c>
      <c r="AB30" s="92">
        <f t="shared" si="15"/>
        <v>1131233500</v>
      </c>
      <c r="AC30" s="92">
        <f t="shared" si="15"/>
        <v>56</v>
      </c>
      <c r="AD30" s="92">
        <f t="shared" si="15"/>
        <v>17762</v>
      </c>
      <c r="AE30" s="92">
        <f t="shared" si="15"/>
        <v>2454459000</v>
      </c>
      <c r="AF30" s="92">
        <f t="shared" si="15"/>
        <v>25</v>
      </c>
      <c r="AG30" s="92">
        <f t="shared" si="15"/>
        <v>6151</v>
      </c>
      <c r="AH30" s="92">
        <f t="shared" si="15"/>
        <v>683215000</v>
      </c>
      <c r="AI30" s="92">
        <f t="shared" si="15"/>
        <v>35</v>
      </c>
      <c r="AJ30" s="92">
        <f t="shared" si="15"/>
        <v>12697</v>
      </c>
      <c r="AK30" s="92">
        <f t="shared" si="15"/>
        <v>802714000</v>
      </c>
      <c r="AL30" s="92">
        <f t="shared" si="15"/>
        <v>1</v>
      </c>
      <c r="AM30" s="92">
        <f t="shared" si="15"/>
        <v>697</v>
      </c>
      <c r="AN30" s="92">
        <f t="shared" si="15"/>
        <v>6970000</v>
      </c>
      <c r="AO30" s="92"/>
    </row>
    <row r="31" spans="1:41" ht="22.5" customHeight="1" x14ac:dyDescent="0.2">
      <c r="A31" s="104"/>
      <c r="B31" s="93" t="s">
        <v>37</v>
      </c>
      <c r="C31" s="105">
        <v>24</v>
      </c>
      <c r="D31" s="105">
        <v>5208</v>
      </c>
      <c r="E31" s="105">
        <v>24</v>
      </c>
      <c r="F31" s="105">
        <v>5144</v>
      </c>
      <c r="G31" s="105">
        <v>9610397000</v>
      </c>
      <c r="H31" s="105">
        <v>22</v>
      </c>
      <c r="I31" s="105">
        <v>5001</v>
      </c>
      <c r="J31" s="105">
        <v>3030251000</v>
      </c>
      <c r="K31" s="105">
        <v>0</v>
      </c>
      <c r="L31" s="105">
        <v>0</v>
      </c>
      <c r="M31" s="105">
        <v>0</v>
      </c>
      <c r="N31" s="105">
        <v>0</v>
      </c>
      <c r="O31" s="105">
        <v>0</v>
      </c>
      <c r="P31" s="105">
        <v>0</v>
      </c>
      <c r="Q31" s="105">
        <v>22</v>
      </c>
      <c r="R31" s="105">
        <v>1174</v>
      </c>
      <c r="S31" s="105">
        <v>163235000</v>
      </c>
      <c r="T31" s="105">
        <v>20</v>
      </c>
      <c r="U31" s="105">
        <v>3332</v>
      </c>
      <c r="V31" s="105">
        <v>332307360</v>
      </c>
      <c r="W31" s="105">
        <v>21</v>
      </c>
      <c r="X31" s="105">
        <v>4602</v>
      </c>
      <c r="Y31" s="105">
        <v>319354000</v>
      </c>
      <c r="Z31" s="105">
        <v>22</v>
      </c>
      <c r="AA31" s="105">
        <v>5077</v>
      </c>
      <c r="AB31" s="105">
        <v>402574000</v>
      </c>
      <c r="AC31" s="105">
        <v>22</v>
      </c>
      <c r="AD31" s="105">
        <v>5076</v>
      </c>
      <c r="AE31" s="105">
        <v>884260000</v>
      </c>
      <c r="AF31" s="105">
        <v>20</v>
      </c>
      <c r="AG31" s="105">
        <v>4730</v>
      </c>
      <c r="AH31" s="105">
        <v>633475000</v>
      </c>
      <c r="AI31" s="105">
        <v>0</v>
      </c>
      <c r="AJ31" s="105">
        <v>0</v>
      </c>
      <c r="AK31" s="105">
        <v>0</v>
      </c>
      <c r="AL31" s="105">
        <v>0</v>
      </c>
      <c r="AM31" s="105">
        <v>0</v>
      </c>
      <c r="AN31" s="105">
        <v>0</v>
      </c>
      <c r="AO31" s="105"/>
    </row>
    <row r="32" spans="1:41" ht="22.5" customHeight="1" x14ac:dyDescent="0.2">
      <c r="A32" s="61"/>
      <c r="B32" s="60" t="s">
        <v>42</v>
      </c>
      <c r="C32" s="62">
        <v>23</v>
      </c>
      <c r="D32" s="62">
        <v>8195</v>
      </c>
      <c r="E32" s="62">
        <v>10</v>
      </c>
      <c r="F32" s="62">
        <v>2260</v>
      </c>
      <c r="G32" s="62">
        <v>3197992000</v>
      </c>
      <c r="H32" s="62">
        <v>11</v>
      </c>
      <c r="I32" s="62">
        <v>2679</v>
      </c>
      <c r="J32" s="62">
        <v>1398410000</v>
      </c>
      <c r="K32" s="62">
        <v>0</v>
      </c>
      <c r="L32" s="62">
        <v>0</v>
      </c>
      <c r="M32" s="62">
        <v>0</v>
      </c>
      <c r="N32" s="62">
        <v>5</v>
      </c>
      <c r="O32" s="62">
        <v>1917</v>
      </c>
      <c r="P32" s="62">
        <v>79985000</v>
      </c>
      <c r="Q32" s="62">
        <v>10</v>
      </c>
      <c r="R32" s="62">
        <v>639</v>
      </c>
      <c r="S32" s="62">
        <v>89705000</v>
      </c>
      <c r="T32" s="62">
        <v>9</v>
      </c>
      <c r="U32" s="62">
        <v>1830</v>
      </c>
      <c r="V32" s="62">
        <v>174240000</v>
      </c>
      <c r="W32" s="62">
        <v>20</v>
      </c>
      <c r="X32" s="62">
        <v>8130</v>
      </c>
      <c r="Y32" s="62">
        <v>556336000</v>
      </c>
      <c r="Z32" s="62">
        <v>21</v>
      </c>
      <c r="AA32" s="62">
        <v>8141</v>
      </c>
      <c r="AB32" s="62">
        <v>426869500</v>
      </c>
      <c r="AC32" s="62">
        <v>20</v>
      </c>
      <c r="AD32" s="62">
        <v>8141</v>
      </c>
      <c r="AE32" s="62">
        <v>1035305000</v>
      </c>
      <c r="AF32" s="62">
        <v>4</v>
      </c>
      <c r="AG32" s="62">
        <v>1287</v>
      </c>
      <c r="AH32" s="62">
        <v>40360000</v>
      </c>
      <c r="AI32" s="62">
        <v>21</v>
      </c>
      <c r="AJ32" s="62">
        <v>8154</v>
      </c>
      <c r="AK32" s="62">
        <v>458760000</v>
      </c>
      <c r="AL32" s="62">
        <v>0</v>
      </c>
      <c r="AM32" s="62">
        <v>0</v>
      </c>
      <c r="AN32" s="62">
        <v>0</v>
      </c>
      <c r="AO32" s="62"/>
    </row>
    <row r="33" spans="1:41" ht="22.5" customHeight="1" x14ac:dyDescent="0.2">
      <c r="A33" s="61"/>
      <c r="B33" s="60" t="s">
        <v>39</v>
      </c>
      <c r="C33" s="62">
        <v>14</v>
      </c>
      <c r="D33" s="62">
        <v>3834</v>
      </c>
      <c r="E33" s="62">
        <v>1</v>
      </c>
      <c r="F33" s="62">
        <v>125</v>
      </c>
      <c r="G33" s="62">
        <v>142820000</v>
      </c>
      <c r="H33" s="62">
        <v>1</v>
      </c>
      <c r="I33" s="62">
        <v>125</v>
      </c>
      <c r="J33" s="62">
        <v>112500000</v>
      </c>
      <c r="K33" s="62">
        <v>3</v>
      </c>
      <c r="L33" s="62">
        <v>1779</v>
      </c>
      <c r="M33" s="62">
        <v>1206355000</v>
      </c>
      <c r="N33" s="62">
        <v>1</v>
      </c>
      <c r="O33" s="62">
        <v>132</v>
      </c>
      <c r="P33" s="62">
        <v>1320000</v>
      </c>
      <c r="Q33" s="62">
        <v>0</v>
      </c>
      <c r="R33" s="62">
        <v>0</v>
      </c>
      <c r="S33" s="62">
        <v>0</v>
      </c>
      <c r="T33" s="62">
        <v>0</v>
      </c>
      <c r="U33" s="62">
        <v>0</v>
      </c>
      <c r="V33" s="62">
        <v>0</v>
      </c>
      <c r="W33" s="62">
        <v>13</v>
      </c>
      <c r="X33" s="62">
        <v>3834</v>
      </c>
      <c r="Y33" s="62">
        <v>274877000</v>
      </c>
      <c r="Z33" s="62">
        <v>13</v>
      </c>
      <c r="AA33" s="62">
        <v>3834</v>
      </c>
      <c r="AB33" s="62">
        <v>225234000</v>
      </c>
      <c r="AC33" s="62">
        <v>13</v>
      </c>
      <c r="AD33" s="62">
        <v>3833</v>
      </c>
      <c r="AE33" s="62">
        <v>443779000</v>
      </c>
      <c r="AF33" s="62">
        <v>1</v>
      </c>
      <c r="AG33" s="62">
        <v>134</v>
      </c>
      <c r="AH33" s="62">
        <v>9380000</v>
      </c>
      <c r="AI33" s="62">
        <v>13</v>
      </c>
      <c r="AJ33" s="62">
        <v>3834</v>
      </c>
      <c r="AK33" s="62">
        <v>287215000</v>
      </c>
      <c r="AL33" s="62">
        <v>1</v>
      </c>
      <c r="AM33" s="62">
        <v>697</v>
      </c>
      <c r="AN33" s="62">
        <v>6970000</v>
      </c>
      <c r="AO33" s="62"/>
    </row>
    <row r="34" spans="1:41" ht="22.5" customHeight="1" x14ac:dyDescent="0.2">
      <c r="A34" s="106"/>
      <c r="B34" s="107" t="s">
        <v>43</v>
      </c>
      <c r="C34" s="106">
        <v>1</v>
      </c>
      <c r="D34" s="106">
        <v>708</v>
      </c>
      <c r="E34" s="106"/>
      <c r="F34" s="106"/>
      <c r="G34" s="108"/>
      <c r="H34" s="106"/>
      <c r="I34" s="106"/>
      <c r="J34" s="106"/>
      <c r="K34" s="106"/>
      <c r="L34" s="106"/>
      <c r="M34" s="106"/>
      <c r="N34" s="106"/>
      <c r="O34" s="106"/>
      <c r="P34" s="106"/>
      <c r="Q34" s="106"/>
      <c r="R34" s="106"/>
      <c r="S34" s="106"/>
      <c r="T34" s="106"/>
      <c r="U34" s="106"/>
      <c r="V34" s="106"/>
      <c r="W34" s="109">
        <v>1</v>
      </c>
      <c r="X34" s="109">
        <v>708</v>
      </c>
      <c r="Y34" s="109">
        <v>51019000</v>
      </c>
      <c r="Z34" s="109">
        <v>1</v>
      </c>
      <c r="AA34" s="109">
        <v>708</v>
      </c>
      <c r="AB34" s="109">
        <v>76556000</v>
      </c>
      <c r="AC34" s="109">
        <v>1</v>
      </c>
      <c r="AD34" s="109">
        <v>712</v>
      </c>
      <c r="AE34" s="109">
        <v>91115000</v>
      </c>
      <c r="AF34" s="109"/>
      <c r="AG34" s="109"/>
      <c r="AH34" s="109"/>
      <c r="AI34" s="109">
        <v>1</v>
      </c>
      <c r="AJ34" s="109">
        <v>709</v>
      </c>
      <c r="AK34" s="109">
        <v>56739000</v>
      </c>
      <c r="AL34" s="106"/>
      <c r="AM34" s="106"/>
      <c r="AN34" s="106"/>
      <c r="AO34" s="108"/>
    </row>
    <row r="35" spans="1:41" ht="22.5" customHeight="1" x14ac:dyDescent="0.2">
      <c r="A35" s="110">
        <v>2</v>
      </c>
      <c r="B35" s="111" t="s">
        <v>30</v>
      </c>
      <c r="C35" s="112">
        <f t="shared" ref="C35:AN35" si="16">SUM(C36:C39)</f>
        <v>62</v>
      </c>
      <c r="D35" s="112">
        <f t="shared" si="16"/>
        <v>18265</v>
      </c>
      <c r="E35" s="112">
        <f t="shared" si="16"/>
        <v>35</v>
      </c>
      <c r="F35" s="112">
        <f t="shared" si="16"/>
        <v>7553</v>
      </c>
      <c r="G35" s="112">
        <f t="shared" si="16"/>
        <v>19837055000</v>
      </c>
      <c r="H35" s="112">
        <f t="shared" si="16"/>
        <v>34</v>
      </c>
      <c r="I35" s="112">
        <f t="shared" si="16"/>
        <v>155649</v>
      </c>
      <c r="J35" s="112">
        <f t="shared" si="16"/>
        <v>6014708000</v>
      </c>
      <c r="K35" s="112">
        <f t="shared" si="16"/>
        <v>7</v>
      </c>
      <c r="L35" s="112">
        <f t="shared" si="16"/>
        <v>2951</v>
      </c>
      <c r="M35" s="112">
        <f t="shared" si="16"/>
        <v>1605471000</v>
      </c>
      <c r="N35" s="112">
        <f t="shared" si="16"/>
        <v>13</v>
      </c>
      <c r="O35" s="112">
        <f t="shared" si="16"/>
        <v>2957</v>
      </c>
      <c r="P35" s="112">
        <f t="shared" si="16"/>
        <v>548339100</v>
      </c>
      <c r="Q35" s="112">
        <f t="shared" si="16"/>
        <v>35</v>
      </c>
      <c r="R35" s="112">
        <f t="shared" si="16"/>
        <v>2124</v>
      </c>
      <c r="S35" s="112">
        <f t="shared" si="16"/>
        <v>276980000</v>
      </c>
      <c r="T35" s="112">
        <f t="shared" si="16"/>
        <v>30</v>
      </c>
      <c r="U35" s="112">
        <f t="shared" si="16"/>
        <v>5509</v>
      </c>
      <c r="V35" s="112">
        <f t="shared" si="16"/>
        <v>512385000</v>
      </c>
      <c r="W35" s="112">
        <f t="shared" si="16"/>
        <v>56</v>
      </c>
      <c r="X35" s="112">
        <f t="shared" si="16"/>
        <v>49276739</v>
      </c>
      <c r="Y35" s="112">
        <f t="shared" si="16"/>
        <v>1229127000</v>
      </c>
      <c r="Z35" s="112">
        <f t="shared" si="16"/>
        <v>59</v>
      </c>
      <c r="AA35" s="112">
        <f t="shared" si="16"/>
        <v>73907431</v>
      </c>
      <c r="AB35" s="112">
        <f t="shared" si="16"/>
        <v>1241591000</v>
      </c>
      <c r="AC35" s="112">
        <f t="shared" si="16"/>
        <v>58</v>
      </c>
      <c r="AD35" s="112">
        <f t="shared" si="16"/>
        <v>92385362</v>
      </c>
      <c r="AE35" s="112">
        <f t="shared" si="16"/>
        <v>2646362000</v>
      </c>
      <c r="AF35" s="112">
        <f t="shared" si="16"/>
        <v>29</v>
      </c>
      <c r="AG35" s="112">
        <f t="shared" si="16"/>
        <v>6830</v>
      </c>
      <c r="AH35" s="112">
        <f t="shared" si="16"/>
        <v>769555000</v>
      </c>
      <c r="AI35" s="112">
        <f t="shared" si="16"/>
        <v>35</v>
      </c>
      <c r="AJ35" s="112">
        <f t="shared" si="16"/>
        <v>54858210</v>
      </c>
      <c r="AK35" s="112">
        <f t="shared" si="16"/>
        <v>823161000</v>
      </c>
      <c r="AL35" s="112">
        <f t="shared" si="16"/>
        <v>1</v>
      </c>
      <c r="AM35" s="112">
        <f t="shared" si="16"/>
        <v>708</v>
      </c>
      <c r="AN35" s="112">
        <f t="shared" si="16"/>
        <v>7080000</v>
      </c>
      <c r="AO35" s="112"/>
    </row>
    <row r="36" spans="1:41" ht="22.5" customHeight="1" x14ac:dyDescent="0.2">
      <c r="A36" s="113"/>
      <c r="B36" s="114" t="s">
        <v>37</v>
      </c>
      <c r="C36" s="115">
        <v>24</v>
      </c>
      <c r="D36" s="115">
        <v>5194</v>
      </c>
      <c r="E36" s="115">
        <v>24</v>
      </c>
      <c r="F36" s="115">
        <v>5193</v>
      </c>
      <c r="G36" s="115">
        <v>13544175000</v>
      </c>
      <c r="H36" s="115">
        <v>22</v>
      </c>
      <c r="I36" s="115">
        <v>5057</v>
      </c>
      <c r="J36" s="115">
        <v>3855698000</v>
      </c>
      <c r="K36" s="115">
        <v>0</v>
      </c>
      <c r="L36" s="115">
        <v>0</v>
      </c>
      <c r="M36" s="115">
        <v>0</v>
      </c>
      <c r="N36" s="115">
        <v>2</v>
      </c>
      <c r="O36" s="115">
        <v>418</v>
      </c>
      <c r="P36" s="115">
        <v>23070000</v>
      </c>
      <c r="Q36" s="115">
        <v>23</v>
      </c>
      <c r="R36" s="115">
        <v>1381</v>
      </c>
      <c r="S36" s="115">
        <v>181655000</v>
      </c>
      <c r="T36" s="115">
        <v>21</v>
      </c>
      <c r="U36" s="115">
        <v>3607</v>
      </c>
      <c r="V36" s="115">
        <v>342905000</v>
      </c>
      <c r="W36" s="115">
        <v>20</v>
      </c>
      <c r="X36" s="115">
        <v>4481</v>
      </c>
      <c r="Y36" s="115">
        <v>315387000</v>
      </c>
      <c r="Z36" s="115">
        <v>23</v>
      </c>
      <c r="AA36" s="115">
        <v>5164</v>
      </c>
      <c r="AB36" s="115">
        <v>447735000</v>
      </c>
      <c r="AC36" s="115">
        <v>22</v>
      </c>
      <c r="AD36" s="115">
        <v>5075</v>
      </c>
      <c r="AE36" s="115">
        <v>899828000</v>
      </c>
      <c r="AF36" s="115">
        <v>23</v>
      </c>
      <c r="AG36" s="115">
        <v>5164</v>
      </c>
      <c r="AH36" s="115">
        <v>693495000</v>
      </c>
      <c r="AI36" s="115">
        <v>0</v>
      </c>
      <c r="AJ36" s="115">
        <v>0</v>
      </c>
      <c r="AK36" s="115">
        <v>0</v>
      </c>
      <c r="AL36" s="115">
        <v>0</v>
      </c>
      <c r="AM36" s="115">
        <v>0</v>
      </c>
      <c r="AN36" s="115">
        <v>0</v>
      </c>
      <c r="AO36" s="115"/>
    </row>
    <row r="37" spans="1:41" ht="22.5" customHeight="1" x14ac:dyDescent="0.2">
      <c r="A37" s="61"/>
      <c r="B37" s="60" t="s">
        <v>42</v>
      </c>
      <c r="C37" s="62">
        <v>23</v>
      </c>
      <c r="D37" s="62">
        <v>8411</v>
      </c>
      <c r="E37" s="62">
        <v>10</v>
      </c>
      <c r="F37" s="62">
        <v>2260</v>
      </c>
      <c r="G37" s="62">
        <v>6150760000</v>
      </c>
      <c r="H37" s="62">
        <v>11</v>
      </c>
      <c r="I37" s="62">
        <v>150492</v>
      </c>
      <c r="J37" s="62">
        <v>2051010000</v>
      </c>
      <c r="K37" s="62">
        <v>1</v>
      </c>
      <c r="L37" s="62">
        <v>372</v>
      </c>
      <c r="M37" s="62">
        <v>26784000</v>
      </c>
      <c r="N37" s="62">
        <v>8</v>
      </c>
      <c r="O37" s="62">
        <v>2072</v>
      </c>
      <c r="P37" s="62">
        <v>289169100</v>
      </c>
      <c r="Q37" s="62">
        <v>12</v>
      </c>
      <c r="R37" s="62">
        <v>743</v>
      </c>
      <c r="S37" s="62">
        <v>95325000</v>
      </c>
      <c r="T37" s="62">
        <v>9</v>
      </c>
      <c r="U37" s="62">
        <v>1902</v>
      </c>
      <c r="V37" s="62">
        <v>169480000</v>
      </c>
      <c r="W37" s="62">
        <v>22</v>
      </c>
      <c r="X37" s="62">
        <v>8247</v>
      </c>
      <c r="Y37" s="62">
        <v>569482000</v>
      </c>
      <c r="Z37" s="62">
        <v>22</v>
      </c>
      <c r="AA37" s="62">
        <v>8257</v>
      </c>
      <c r="AB37" s="62">
        <v>484066000</v>
      </c>
      <c r="AC37" s="62">
        <v>22</v>
      </c>
      <c r="AD37" s="62">
        <v>8275</v>
      </c>
      <c r="AE37" s="62">
        <v>1179143000</v>
      </c>
      <c r="AF37" s="62">
        <v>6</v>
      </c>
      <c r="AG37" s="62">
        <v>1666</v>
      </c>
      <c r="AH37" s="62">
        <v>76060000</v>
      </c>
      <c r="AI37" s="62">
        <v>21</v>
      </c>
      <c r="AJ37" s="62">
        <v>8199</v>
      </c>
      <c r="AK37" s="62">
        <v>458225000</v>
      </c>
      <c r="AL37" s="62">
        <v>0</v>
      </c>
      <c r="AM37" s="62">
        <v>0</v>
      </c>
      <c r="AN37" s="62">
        <v>0</v>
      </c>
      <c r="AO37" s="62"/>
    </row>
    <row r="38" spans="1:41" ht="22.5" customHeight="1" x14ac:dyDescent="0.2">
      <c r="A38" s="61"/>
      <c r="B38" s="60" t="s">
        <v>39</v>
      </c>
      <c r="C38" s="62">
        <v>14</v>
      </c>
      <c r="D38" s="62">
        <v>4012</v>
      </c>
      <c r="E38" s="62">
        <v>1</v>
      </c>
      <c r="F38" s="62">
        <v>100</v>
      </c>
      <c r="G38" s="62">
        <v>142120000</v>
      </c>
      <c r="H38" s="62">
        <v>1</v>
      </c>
      <c r="I38" s="62">
        <v>100</v>
      </c>
      <c r="J38" s="62">
        <v>108000000</v>
      </c>
      <c r="K38" s="62">
        <v>6</v>
      </c>
      <c r="L38" s="62">
        <v>2579</v>
      </c>
      <c r="M38" s="62">
        <v>1578687000</v>
      </c>
      <c r="N38" s="62">
        <v>3</v>
      </c>
      <c r="O38" s="62">
        <v>467</v>
      </c>
      <c r="P38" s="62">
        <v>236100000</v>
      </c>
      <c r="Q38" s="62">
        <v>0</v>
      </c>
      <c r="R38" s="62">
        <v>0</v>
      </c>
      <c r="S38" s="62">
        <v>0</v>
      </c>
      <c r="T38" s="62">
        <v>0</v>
      </c>
      <c r="U38" s="62">
        <v>0</v>
      </c>
      <c r="V38" s="62">
        <v>0</v>
      </c>
      <c r="W38" s="62">
        <v>13</v>
      </c>
      <c r="X38" s="62">
        <v>4011</v>
      </c>
      <c r="Y38" s="62">
        <v>294998000</v>
      </c>
      <c r="Z38" s="62">
        <v>13</v>
      </c>
      <c r="AA38" s="62">
        <v>4010</v>
      </c>
      <c r="AB38" s="62">
        <v>235900000</v>
      </c>
      <c r="AC38" s="62">
        <v>13</v>
      </c>
      <c r="AD38" s="62">
        <v>4012</v>
      </c>
      <c r="AE38" s="62">
        <v>475023000</v>
      </c>
      <c r="AF38" s="62">
        <v>0</v>
      </c>
      <c r="AG38" s="62">
        <v>0</v>
      </c>
      <c r="AH38" s="62">
        <v>0</v>
      </c>
      <c r="AI38" s="62">
        <v>13</v>
      </c>
      <c r="AJ38" s="62">
        <v>4011</v>
      </c>
      <c r="AK38" s="62">
        <v>310090000</v>
      </c>
      <c r="AL38" s="62">
        <v>1</v>
      </c>
      <c r="AM38" s="62">
        <v>708</v>
      </c>
      <c r="AN38" s="62">
        <v>7080000</v>
      </c>
      <c r="AO38" s="62"/>
    </row>
    <row r="39" spans="1:41" ht="22.5" customHeight="1" x14ac:dyDescent="0.2">
      <c r="A39" s="66"/>
      <c r="B39" s="116" t="s">
        <v>43</v>
      </c>
      <c r="C39" s="106">
        <v>1</v>
      </c>
      <c r="D39" s="106">
        <v>648</v>
      </c>
      <c r="E39" s="106"/>
      <c r="F39" s="106"/>
      <c r="G39" s="108"/>
      <c r="H39" s="106"/>
      <c r="I39" s="106"/>
      <c r="J39" s="106"/>
      <c r="K39" s="106"/>
      <c r="L39" s="106"/>
      <c r="M39" s="106"/>
      <c r="N39" s="106"/>
      <c r="O39" s="106"/>
      <c r="P39" s="106"/>
      <c r="Q39" s="106"/>
      <c r="R39" s="106"/>
      <c r="S39" s="106"/>
      <c r="T39" s="106"/>
      <c r="U39" s="106"/>
      <c r="V39" s="106"/>
      <c r="W39" s="109">
        <v>1</v>
      </c>
      <c r="X39" s="109">
        <f>Y39/W39</f>
        <v>49260000</v>
      </c>
      <c r="Y39" s="109">
        <v>49260000</v>
      </c>
      <c r="Z39" s="109">
        <v>1</v>
      </c>
      <c r="AA39" s="109">
        <f>AB39/Z39</f>
        <v>73890000</v>
      </c>
      <c r="AB39" s="109">
        <v>73890000</v>
      </c>
      <c r="AC39" s="109">
        <v>1</v>
      </c>
      <c r="AD39" s="109">
        <f>AE39/AC39</f>
        <v>92368000</v>
      </c>
      <c r="AE39" s="109">
        <v>92368000</v>
      </c>
      <c r="AF39" s="109"/>
      <c r="AG39" s="109"/>
      <c r="AH39" s="109"/>
      <c r="AI39" s="109">
        <v>1</v>
      </c>
      <c r="AJ39" s="109">
        <f>AK39/AI39</f>
        <v>54846000</v>
      </c>
      <c r="AK39" s="109">
        <v>54846000</v>
      </c>
      <c r="AL39" s="106"/>
      <c r="AM39" s="106"/>
      <c r="AN39" s="106"/>
      <c r="AO39" s="108"/>
    </row>
    <row r="40" spans="1:41" ht="22.5" customHeight="1" x14ac:dyDescent="0.2">
      <c r="A40" s="110">
        <v>3</v>
      </c>
      <c r="B40" s="111" t="s">
        <v>31</v>
      </c>
      <c r="C40" s="112">
        <f t="shared" ref="C40:AN40" si="17">SUM(C41:C44)</f>
        <v>61</v>
      </c>
      <c r="D40" s="112">
        <f t="shared" si="17"/>
        <v>18249</v>
      </c>
      <c r="E40" s="112">
        <f t="shared" si="17"/>
        <v>35</v>
      </c>
      <c r="F40" s="112">
        <f t="shared" si="17"/>
        <v>7391</v>
      </c>
      <c r="G40" s="112">
        <f t="shared" si="17"/>
        <v>16285559000</v>
      </c>
      <c r="H40" s="112">
        <f t="shared" si="17"/>
        <v>34</v>
      </c>
      <c r="I40" s="112">
        <f t="shared" si="17"/>
        <v>7563</v>
      </c>
      <c r="J40" s="112">
        <f t="shared" si="17"/>
        <v>5751935000</v>
      </c>
      <c r="K40" s="112">
        <f t="shared" si="17"/>
        <v>6</v>
      </c>
      <c r="L40" s="112">
        <f t="shared" si="17"/>
        <v>2815</v>
      </c>
      <c r="M40" s="112">
        <f t="shared" si="17"/>
        <v>1351477000</v>
      </c>
      <c r="N40" s="112">
        <f t="shared" si="17"/>
        <v>17</v>
      </c>
      <c r="O40" s="112">
        <f t="shared" si="17"/>
        <v>6396</v>
      </c>
      <c r="P40" s="112">
        <f t="shared" si="17"/>
        <v>922511000</v>
      </c>
      <c r="Q40" s="112">
        <f t="shared" si="17"/>
        <v>34</v>
      </c>
      <c r="R40" s="112">
        <f t="shared" si="17"/>
        <v>1991</v>
      </c>
      <c r="S40" s="112">
        <f t="shared" si="17"/>
        <v>258173000</v>
      </c>
      <c r="T40" s="112">
        <f t="shared" si="17"/>
        <v>32</v>
      </c>
      <c r="U40" s="112">
        <f t="shared" si="17"/>
        <v>6299</v>
      </c>
      <c r="V40" s="112">
        <f t="shared" si="17"/>
        <v>540889000</v>
      </c>
      <c r="W40" s="112">
        <f t="shared" si="17"/>
        <v>56</v>
      </c>
      <c r="X40" s="112">
        <f t="shared" si="17"/>
        <v>45812910</v>
      </c>
      <c r="Y40" s="112">
        <f t="shared" si="17"/>
        <v>1225142824</v>
      </c>
      <c r="Z40" s="112">
        <f t="shared" si="17"/>
        <v>58</v>
      </c>
      <c r="AA40" s="112">
        <f t="shared" si="17"/>
        <v>68717566</v>
      </c>
      <c r="AB40" s="112">
        <f t="shared" si="17"/>
        <v>1317524500</v>
      </c>
      <c r="AC40" s="112">
        <f t="shared" si="17"/>
        <v>58</v>
      </c>
      <c r="AD40" s="112">
        <f t="shared" si="17"/>
        <v>85884611</v>
      </c>
      <c r="AE40" s="112">
        <f t="shared" si="17"/>
        <v>2689822560</v>
      </c>
      <c r="AF40" s="112">
        <f t="shared" si="17"/>
        <v>28</v>
      </c>
      <c r="AG40" s="112">
        <f t="shared" si="17"/>
        <v>6557</v>
      </c>
      <c r="AH40" s="112">
        <f t="shared" si="17"/>
        <v>740917000</v>
      </c>
      <c r="AI40" s="112">
        <f t="shared" si="17"/>
        <v>35</v>
      </c>
      <c r="AJ40" s="112">
        <f t="shared" si="17"/>
        <v>50901547</v>
      </c>
      <c r="AK40" s="112">
        <f t="shared" si="17"/>
        <v>866734000</v>
      </c>
      <c r="AL40" s="112">
        <f t="shared" si="17"/>
        <v>1</v>
      </c>
      <c r="AM40" s="112">
        <f t="shared" si="17"/>
        <v>861</v>
      </c>
      <c r="AN40" s="112">
        <f t="shared" si="17"/>
        <v>8610000</v>
      </c>
      <c r="AO40" s="112"/>
    </row>
    <row r="41" spans="1:41" ht="22.5" customHeight="1" x14ac:dyDescent="0.2">
      <c r="A41" s="113"/>
      <c r="B41" s="114" t="s">
        <v>37</v>
      </c>
      <c r="C41" s="115">
        <v>24</v>
      </c>
      <c r="D41" s="115">
        <v>5024</v>
      </c>
      <c r="E41" s="115">
        <v>24</v>
      </c>
      <c r="F41" s="115">
        <v>5038</v>
      </c>
      <c r="G41" s="115">
        <v>10708583000</v>
      </c>
      <c r="H41" s="115">
        <v>22</v>
      </c>
      <c r="I41" s="115">
        <v>4817</v>
      </c>
      <c r="J41" s="115">
        <v>3735530000</v>
      </c>
      <c r="K41" s="115">
        <v>0</v>
      </c>
      <c r="L41" s="115">
        <v>0</v>
      </c>
      <c r="M41" s="115">
        <v>0</v>
      </c>
      <c r="N41" s="115">
        <v>3</v>
      </c>
      <c r="O41" s="115">
        <v>1355</v>
      </c>
      <c r="P41" s="115">
        <v>65055000</v>
      </c>
      <c r="Q41" s="115">
        <v>22</v>
      </c>
      <c r="R41" s="115">
        <v>1178</v>
      </c>
      <c r="S41" s="115">
        <v>157323000</v>
      </c>
      <c r="T41" s="115">
        <v>21</v>
      </c>
      <c r="U41" s="115">
        <v>3879</v>
      </c>
      <c r="V41" s="115">
        <v>345445000</v>
      </c>
      <c r="W41" s="115">
        <v>20</v>
      </c>
      <c r="X41" s="115">
        <v>4289</v>
      </c>
      <c r="Y41" s="115">
        <v>287317824</v>
      </c>
      <c r="Z41" s="115">
        <v>23</v>
      </c>
      <c r="AA41" s="115">
        <v>4916</v>
      </c>
      <c r="AB41" s="115">
        <v>447443000</v>
      </c>
      <c r="AC41" s="115">
        <v>23</v>
      </c>
      <c r="AD41" s="115">
        <v>4963</v>
      </c>
      <c r="AE41" s="115">
        <v>865803560</v>
      </c>
      <c r="AF41" s="115">
        <v>22</v>
      </c>
      <c r="AG41" s="115">
        <v>4888</v>
      </c>
      <c r="AH41" s="115">
        <v>661777000</v>
      </c>
      <c r="AI41" s="115">
        <v>0</v>
      </c>
      <c r="AJ41" s="115">
        <v>0</v>
      </c>
      <c r="AK41" s="115">
        <v>0</v>
      </c>
      <c r="AL41" s="115">
        <v>0</v>
      </c>
      <c r="AM41" s="115">
        <v>0</v>
      </c>
      <c r="AN41" s="115">
        <v>0</v>
      </c>
      <c r="AO41" s="115"/>
    </row>
    <row r="42" spans="1:41" ht="22.5" customHeight="1" x14ac:dyDescent="0.2">
      <c r="A42" s="61"/>
      <c r="B42" s="60" t="s">
        <v>42</v>
      </c>
      <c r="C42" s="62">
        <v>22</v>
      </c>
      <c r="D42" s="62">
        <v>8068</v>
      </c>
      <c r="E42" s="62">
        <v>10</v>
      </c>
      <c r="F42" s="62">
        <v>2277</v>
      </c>
      <c r="G42" s="62">
        <v>5468402000</v>
      </c>
      <c r="H42" s="62">
        <v>11</v>
      </c>
      <c r="I42" s="62">
        <v>2670</v>
      </c>
      <c r="J42" s="62">
        <v>1957885000</v>
      </c>
      <c r="K42" s="62">
        <v>1</v>
      </c>
      <c r="L42" s="62">
        <v>207</v>
      </c>
      <c r="M42" s="62">
        <v>49770000</v>
      </c>
      <c r="N42" s="62">
        <v>9</v>
      </c>
      <c r="O42" s="62">
        <v>3940</v>
      </c>
      <c r="P42" s="62">
        <v>254185000</v>
      </c>
      <c r="Q42" s="62">
        <v>11</v>
      </c>
      <c r="R42" s="62">
        <v>690</v>
      </c>
      <c r="S42" s="62">
        <v>94700000</v>
      </c>
      <c r="T42" s="62">
        <v>11</v>
      </c>
      <c r="U42" s="62">
        <v>2420</v>
      </c>
      <c r="V42" s="62">
        <v>195444000</v>
      </c>
      <c r="W42" s="62">
        <v>22</v>
      </c>
      <c r="X42" s="62">
        <v>8100</v>
      </c>
      <c r="Y42" s="62">
        <v>569947000</v>
      </c>
      <c r="Z42" s="62">
        <v>21</v>
      </c>
      <c r="AA42" s="62">
        <v>8130</v>
      </c>
      <c r="AB42" s="62">
        <v>523019500</v>
      </c>
      <c r="AC42" s="62">
        <v>21</v>
      </c>
      <c r="AD42" s="62">
        <v>8129</v>
      </c>
      <c r="AE42" s="62">
        <v>1203588000</v>
      </c>
      <c r="AF42" s="62">
        <v>6</v>
      </c>
      <c r="AG42" s="62">
        <v>1669</v>
      </c>
      <c r="AH42" s="62">
        <v>79140000</v>
      </c>
      <c r="AI42" s="62">
        <v>21</v>
      </c>
      <c r="AJ42" s="62">
        <v>8035</v>
      </c>
      <c r="AK42" s="62">
        <v>462445000</v>
      </c>
      <c r="AL42" s="62">
        <v>0</v>
      </c>
      <c r="AM42" s="62">
        <v>0</v>
      </c>
      <c r="AN42" s="62">
        <v>0</v>
      </c>
      <c r="AO42" s="62"/>
    </row>
    <row r="43" spans="1:41" ht="22.5" customHeight="1" x14ac:dyDescent="0.2">
      <c r="A43" s="61"/>
      <c r="B43" s="60" t="s">
        <v>39</v>
      </c>
      <c r="C43" s="62">
        <v>14</v>
      </c>
      <c r="D43" s="62">
        <v>4521</v>
      </c>
      <c r="E43" s="62">
        <v>1</v>
      </c>
      <c r="F43" s="62">
        <v>76</v>
      </c>
      <c r="G43" s="62">
        <v>108574000</v>
      </c>
      <c r="H43" s="62">
        <v>1</v>
      </c>
      <c r="I43" s="62">
        <v>76</v>
      </c>
      <c r="J43" s="62">
        <v>58520000</v>
      </c>
      <c r="K43" s="62">
        <v>5</v>
      </c>
      <c r="L43" s="62">
        <v>2608</v>
      </c>
      <c r="M43" s="62">
        <v>1301707000</v>
      </c>
      <c r="N43" s="62">
        <v>5</v>
      </c>
      <c r="O43" s="62">
        <v>1101</v>
      </c>
      <c r="P43" s="62">
        <v>603271000</v>
      </c>
      <c r="Q43" s="62">
        <v>1</v>
      </c>
      <c r="R43" s="62">
        <v>123</v>
      </c>
      <c r="S43" s="62">
        <v>6150000</v>
      </c>
      <c r="T43" s="62">
        <v>0</v>
      </c>
      <c r="U43" s="62">
        <v>0</v>
      </c>
      <c r="V43" s="62">
        <v>0</v>
      </c>
      <c r="W43" s="62">
        <v>13</v>
      </c>
      <c r="X43" s="62">
        <v>4521</v>
      </c>
      <c r="Y43" s="62">
        <v>322082000</v>
      </c>
      <c r="Z43" s="62">
        <v>13</v>
      </c>
      <c r="AA43" s="62">
        <v>4520</v>
      </c>
      <c r="AB43" s="62">
        <v>278362000</v>
      </c>
      <c r="AC43" s="62">
        <v>13</v>
      </c>
      <c r="AD43" s="62">
        <v>4519</v>
      </c>
      <c r="AE43" s="62">
        <v>534564000</v>
      </c>
      <c r="AF43" s="62">
        <v>0</v>
      </c>
      <c r="AG43" s="62">
        <v>0</v>
      </c>
      <c r="AH43" s="62">
        <v>0</v>
      </c>
      <c r="AI43" s="62">
        <v>13</v>
      </c>
      <c r="AJ43" s="62">
        <v>4512</v>
      </c>
      <c r="AK43" s="62">
        <v>353400000</v>
      </c>
      <c r="AL43" s="62">
        <v>1</v>
      </c>
      <c r="AM43" s="62">
        <v>861</v>
      </c>
      <c r="AN43" s="62">
        <v>8610000</v>
      </c>
      <c r="AO43" s="62"/>
    </row>
    <row r="44" spans="1:41" ht="22.5" customHeight="1" x14ac:dyDescent="0.2">
      <c r="A44" s="117"/>
      <c r="B44" s="118" t="s">
        <v>43</v>
      </c>
      <c r="C44" s="119">
        <v>1</v>
      </c>
      <c r="D44" s="119">
        <v>636</v>
      </c>
      <c r="E44" s="119"/>
      <c r="F44" s="119"/>
      <c r="G44" s="120"/>
      <c r="H44" s="119"/>
      <c r="I44" s="119"/>
      <c r="J44" s="119"/>
      <c r="K44" s="119"/>
      <c r="L44" s="119"/>
      <c r="M44" s="119"/>
      <c r="N44" s="119"/>
      <c r="O44" s="119"/>
      <c r="P44" s="119"/>
      <c r="Q44" s="119"/>
      <c r="R44" s="119"/>
      <c r="S44" s="119"/>
      <c r="T44" s="119"/>
      <c r="U44" s="119"/>
      <c r="V44" s="119"/>
      <c r="W44" s="121">
        <v>1</v>
      </c>
      <c r="X44" s="121">
        <f>Y44/W44</f>
        <v>45796000</v>
      </c>
      <c r="Y44" s="121">
        <v>45796000</v>
      </c>
      <c r="Z44" s="121">
        <v>1</v>
      </c>
      <c r="AA44" s="121">
        <f>AB44/Z44</f>
        <v>68700000</v>
      </c>
      <c r="AB44" s="121">
        <v>68700000</v>
      </c>
      <c r="AC44" s="121">
        <v>1</v>
      </c>
      <c r="AD44" s="121">
        <f>AE44/AC44</f>
        <v>85867000</v>
      </c>
      <c r="AE44" s="121">
        <v>85867000</v>
      </c>
      <c r="AF44" s="121"/>
      <c r="AG44" s="121"/>
      <c r="AH44" s="121"/>
      <c r="AI44" s="121">
        <v>1</v>
      </c>
      <c r="AJ44" s="121">
        <f>AK44/AI44</f>
        <v>50889000</v>
      </c>
      <c r="AK44" s="121">
        <v>50889000</v>
      </c>
      <c r="AL44" s="119"/>
      <c r="AM44" s="119"/>
      <c r="AN44" s="119"/>
      <c r="AO44" s="120"/>
    </row>
    <row r="45" spans="1:41" ht="22.5" customHeight="1" x14ac:dyDescent="0.2">
      <c r="A45" s="86" t="s">
        <v>44</v>
      </c>
      <c r="B45" s="87" t="s">
        <v>45</v>
      </c>
      <c r="C45" s="88">
        <f t="shared" ref="C45:AE45" si="18">C46+C51+C56</f>
        <v>184</v>
      </c>
      <c r="D45" s="88">
        <f t="shared" si="18"/>
        <v>52267</v>
      </c>
      <c r="E45" s="88">
        <f t="shared" si="18"/>
        <v>66</v>
      </c>
      <c r="F45" s="88">
        <f t="shared" si="18"/>
        <v>16218</v>
      </c>
      <c r="G45" s="88">
        <f t="shared" si="18"/>
        <v>29710152000</v>
      </c>
      <c r="H45" s="88">
        <f t="shared" si="18"/>
        <v>66</v>
      </c>
      <c r="I45" s="88">
        <f t="shared" si="18"/>
        <v>16220</v>
      </c>
      <c r="J45" s="88">
        <f t="shared" si="18"/>
        <v>8168562500</v>
      </c>
      <c r="K45" s="88">
        <f t="shared" si="18"/>
        <v>22</v>
      </c>
      <c r="L45" s="88">
        <f t="shared" si="18"/>
        <v>3170</v>
      </c>
      <c r="M45" s="88">
        <f t="shared" si="18"/>
        <v>1030573039.4530001</v>
      </c>
      <c r="N45" s="88">
        <f t="shared" si="18"/>
        <v>100</v>
      </c>
      <c r="O45" s="88">
        <f t="shared" si="18"/>
        <v>12406</v>
      </c>
      <c r="P45" s="88">
        <f t="shared" si="18"/>
        <v>3696911000</v>
      </c>
      <c r="Q45" s="88">
        <f t="shared" si="18"/>
        <v>48</v>
      </c>
      <c r="R45" s="88">
        <f t="shared" si="18"/>
        <v>3971</v>
      </c>
      <c r="S45" s="88">
        <f t="shared" si="18"/>
        <v>451609000</v>
      </c>
      <c r="T45" s="88">
        <f t="shared" si="18"/>
        <v>59</v>
      </c>
      <c r="U45" s="88">
        <f t="shared" si="18"/>
        <v>12594</v>
      </c>
      <c r="V45" s="88">
        <f t="shared" si="18"/>
        <v>1063244000</v>
      </c>
      <c r="W45" s="88">
        <f t="shared" si="18"/>
        <v>152</v>
      </c>
      <c r="X45" s="88">
        <f t="shared" si="18"/>
        <v>42233</v>
      </c>
      <c r="Y45" s="88">
        <f t="shared" si="18"/>
        <v>1846895000</v>
      </c>
      <c r="Z45" s="88">
        <f t="shared" si="18"/>
        <v>152</v>
      </c>
      <c r="AA45" s="88">
        <f t="shared" si="18"/>
        <v>42588</v>
      </c>
      <c r="AB45" s="88">
        <f t="shared" si="18"/>
        <v>1841966500</v>
      </c>
      <c r="AC45" s="88">
        <f t="shared" si="18"/>
        <v>168</v>
      </c>
      <c r="AD45" s="88">
        <f t="shared" si="18"/>
        <v>48271</v>
      </c>
      <c r="AE45" s="88">
        <f t="shared" si="18"/>
        <v>4416131000</v>
      </c>
      <c r="AF45" s="88"/>
      <c r="AG45" s="88"/>
      <c r="AH45" s="88"/>
      <c r="AI45" s="88">
        <f t="shared" ref="AI45:AN45" si="19">AI46+AI51+AI56</f>
        <v>110</v>
      </c>
      <c r="AJ45" s="88">
        <f t="shared" si="19"/>
        <v>32432</v>
      </c>
      <c r="AK45" s="88">
        <f t="shared" si="19"/>
        <v>1420669000</v>
      </c>
      <c r="AL45" s="88">
        <f t="shared" si="19"/>
        <v>12</v>
      </c>
      <c r="AM45" s="88">
        <f t="shared" si="19"/>
        <v>1244</v>
      </c>
      <c r="AN45" s="88">
        <f t="shared" si="19"/>
        <v>33417500</v>
      </c>
      <c r="AO45" s="88"/>
    </row>
    <row r="46" spans="1:41" ht="22.5" customHeight="1" x14ac:dyDescent="0.2">
      <c r="A46" s="89">
        <v>1</v>
      </c>
      <c r="B46" s="90" t="s">
        <v>29</v>
      </c>
      <c r="C46" s="89">
        <f t="shared" ref="C46:AE46" si="20">SUM(C47:C50)</f>
        <v>63</v>
      </c>
      <c r="D46" s="92">
        <f t="shared" si="20"/>
        <v>17191</v>
      </c>
      <c r="E46" s="92">
        <f t="shared" si="20"/>
        <v>22</v>
      </c>
      <c r="F46" s="92">
        <f t="shared" si="20"/>
        <v>5538</v>
      </c>
      <c r="G46" s="92">
        <f t="shared" si="20"/>
        <v>8440191000</v>
      </c>
      <c r="H46" s="92">
        <f t="shared" si="20"/>
        <v>22</v>
      </c>
      <c r="I46" s="92">
        <f t="shared" si="20"/>
        <v>5558</v>
      </c>
      <c r="J46" s="92">
        <f t="shared" si="20"/>
        <v>2184725000</v>
      </c>
      <c r="K46" s="92">
        <f t="shared" si="20"/>
        <v>7</v>
      </c>
      <c r="L46" s="92">
        <f t="shared" si="20"/>
        <v>736</v>
      </c>
      <c r="M46" s="92">
        <f t="shared" si="20"/>
        <v>277088026.51300001</v>
      </c>
      <c r="N46" s="92">
        <f t="shared" si="20"/>
        <v>21</v>
      </c>
      <c r="O46" s="92">
        <f t="shared" si="20"/>
        <v>2599</v>
      </c>
      <c r="P46" s="92">
        <f t="shared" si="20"/>
        <v>597420000</v>
      </c>
      <c r="Q46" s="92">
        <f t="shared" si="20"/>
        <v>16</v>
      </c>
      <c r="R46" s="92">
        <f t="shared" si="20"/>
        <v>1301</v>
      </c>
      <c r="S46" s="92">
        <f t="shared" si="20"/>
        <v>142766000</v>
      </c>
      <c r="T46" s="92">
        <f t="shared" si="20"/>
        <v>20</v>
      </c>
      <c r="U46" s="92">
        <f t="shared" si="20"/>
        <v>4437</v>
      </c>
      <c r="V46" s="92">
        <f t="shared" si="20"/>
        <v>363285000</v>
      </c>
      <c r="W46" s="92">
        <f t="shared" si="20"/>
        <v>51</v>
      </c>
      <c r="X46" s="92">
        <f t="shared" si="20"/>
        <v>13463</v>
      </c>
      <c r="Y46" s="92">
        <f t="shared" si="20"/>
        <v>553328000</v>
      </c>
      <c r="Z46" s="92">
        <f t="shared" si="20"/>
        <v>48</v>
      </c>
      <c r="AA46" s="92">
        <f t="shared" si="20"/>
        <v>13440</v>
      </c>
      <c r="AB46" s="92">
        <f t="shared" si="20"/>
        <v>517380500</v>
      </c>
      <c r="AC46" s="92">
        <f t="shared" si="20"/>
        <v>56</v>
      </c>
      <c r="AD46" s="92">
        <f t="shared" si="20"/>
        <v>15599</v>
      </c>
      <c r="AE46" s="92">
        <f t="shared" si="20"/>
        <v>1349092000</v>
      </c>
      <c r="AF46" s="89"/>
      <c r="AG46" s="89"/>
      <c r="AH46" s="89"/>
      <c r="AI46" s="92">
        <f t="shared" ref="AI46:AN46" si="21">SUM(AI47:AI50)</f>
        <v>36</v>
      </c>
      <c r="AJ46" s="92">
        <f t="shared" si="21"/>
        <v>10604</v>
      </c>
      <c r="AK46" s="92">
        <f t="shared" si="21"/>
        <v>444847000</v>
      </c>
      <c r="AL46" s="92">
        <f t="shared" si="21"/>
        <v>4</v>
      </c>
      <c r="AM46" s="92">
        <f t="shared" si="21"/>
        <v>192</v>
      </c>
      <c r="AN46" s="92">
        <f t="shared" si="21"/>
        <v>8908500</v>
      </c>
      <c r="AO46" s="92"/>
    </row>
    <row r="47" spans="1:41" ht="22.5" customHeight="1" x14ac:dyDescent="0.2">
      <c r="A47" s="59"/>
      <c r="B47" s="93" t="s">
        <v>37</v>
      </c>
      <c r="C47" s="104">
        <v>22</v>
      </c>
      <c r="D47" s="105">
        <v>5329</v>
      </c>
      <c r="E47" s="105">
        <v>20</v>
      </c>
      <c r="F47" s="105">
        <v>5122</v>
      </c>
      <c r="G47" s="105">
        <v>7979571000</v>
      </c>
      <c r="H47" s="105">
        <v>20</v>
      </c>
      <c r="I47" s="105">
        <v>5142</v>
      </c>
      <c r="J47" s="105">
        <v>2090452000</v>
      </c>
      <c r="K47" s="105">
        <v>0</v>
      </c>
      <c r="L47" s="105">
        <v>0</v>
      </c>
      <c r="M47" s="105">
        <v>0</v>
      </c>
      <c r="N47" s="105">
        <v>11</v>
      </c>
      <c r="O47" s="105">
        <v>545</v>
      </c>
      <c r="P47" s="105">
        <v>206930000</v>
      </c>
      <c r="Q47" s="105">
        <v>13</v>
      </c>
      <c r="R47" s="105">
        <v>1159</v>
      </c>
      <c r="S47" s="105">
        <v>121546000</v>
      </c>
      <c r="T47" s="105">
        <v>17</v>
      </c>
      <c r="U47" s="105">
        <v>3976</v>
      </c>
      <c r="V47" s="105">
        <v>326585000</v>
      </c>
      <c r="W47" s="105">
        <v>16</v>
      </c>
      <c r="X47" s="105">
        <v>3915</v>
      </c>
      <c r="Y47" s="105">
        <v>154312000</v>
      </c>
      <c r="Z47" s="105">
        <v>19</v>
      </c>
      <c r="AA47" s="105">
        <v>4901</v>
      </c>
      <c r="AB47" s="105">
        <v>201366500</v>
      </c>
      <c r="AC47" s="105">
        <v>20</v>
      </c>
      <c r="AD47" s="105">
        <v>5143</v>
      </c>
      <c r="AE47" s="105">
        <v>586777000</v>
      </c>
      <c r="AF47" s="105">
        <v>18</v>
      </c>
      <c r="AG47" s="105">
        <v>4626</v>
      </c>
      <c r="AH47" s="105">
        <v>435574500</v>
      </c>
      <c r="AI47" s="105">
        <v>0</v>
      </c>
      <c r="AJ47" s="105">
        <v>0</v>
      </c>
      <c r="AK47" s="105">
        <v>0</v>
      </c>
      <c r="AL47" s="105">
        <v>0</v>
      </c>
      <c r="AM47" s="105">
        <v>0</v>
      </c>
      <c r="AN47" s="105">
        <v>0</v>
      </c>
      <c r="AO47" s="105"/>
    </row>
    <row r="48" spans="1:41" ht="22.5" customHeight="1" x14ac:dyDescent="0.2">
      <c r="A48" s="59"/>
      <c r="B48" s="60" t="s">
        <v>38</v>
      </c>
      <c r="C48" s="61">
        <v>20</v>
      </c>
      <c r="D48" s="62">
        <v>6474</v>
      </c>
      <c r="E48" s="62">
        <v>2</v>
      </c>
      <c r="F48" s="62">
        <v>416</v>
      </c>
      <c r="G48" s="62">
        <v>460620000</v>
      </c>
      <c r="H48" s="62">
        <v>2</v>
      </c>
      <c r="I48" s="62">
        <v>416</v>
      </c>
      <c r="J48" s="62">
        <v>94273000</v>
      </c>
      <c r="K48" s="62">
        <v>0</v>
      </c>
      <c r="L48" s="62">
        <v>0</v>
      </c>
      <c r="M48" s="62">
        <v>0</v>
      </c>
      <c r="N48" s="62">
        <v>6</v>
      </c>
      <c r="O48" s="62">
        <v>993</v>
      </c>
      <c r="P48" s="62">
        <v>305655000</v>
      </c>
      <c r="Q48" s="62">
        <v>3</v>
      </c>
      <c r="R48" s="62">
        <v>142</v>
      </c>
      <c r="S48" s="62">
        <v>21220000</v>
      </c>
      <c r="T48" s="62">
        <v>3</v>
      </c>
      <c r="U48" s="62">
        <v>461</v>
      </c>
      <c r="V48" s="62">
        <v>36700000</v>
      </c>
      <c r="W48" s="62">
        <v>16</v>
      </c>
      <c r="X48" s="62">
        <v>4835</v>
      </c>
      <c r="Y48" s="62">
        <v>201725000</v>
      </c>
      <c r="Z48" s="62">
        <v>16</v>
      </c>
      <c r="AA48" s="62">
        <v>5532</v>
      </c>
      <c r="AB48" s="62">
        <v>190236000</v>
      </c>
      <c r="AC48" s="62">
        <v>16</v>
      </c>
      <c r="AD48" s="62">
        <v>4900</v>
      </c>
      <c r="AE48" s="62">
        <v>390478000</v>
      </c>
      <c r="AF48" s="62">
        <v>8</v>
      </c>
      <c r="AG48" s="62">
        <v>2541</v>
      </c>
      <c r="AH48" s="62">
        <v>178142000</v>
      </c>
      <c r="AI48" s="62">
        <v>17</v>
      </c>
      <c r="AJ48" s="62">
        <v>5120</v>
      </c>
      <c r="AK48" s="62">
        <v>157440000</v>
      </c>
      <c r="AL48" s="62">
        <v>0</v>
      </c>
      <c r="AM48" s="62">
        <v>0</v>
      </c>
      <c r="AN48" s="62">
        <v>0</v>
      </c>
      <c r="AO48" s="62"/>
    </row>
    <row r="49" spans="1:41" ht="22.5" customHeight="1" x14ac:dyDescent="0.2">
      <c r="A49" s="59"/>
      <c r="B49" s="60" t="s">
        <v>39</v>
      </c>
      <c r="C49" s="61">
        <v>20</v>
      </c>
      <c r="D49" s="62">
        <v>5218</v>
      </c>
      <c r="E49" s="62">
        <v>0</v>
      </c>
      <c r="F49" s="62">
        <v>0</v>
      </c>
      <c r="G49" s="62">
        <v>0</v>
      </c>
      <c r="H49" s="62">
        <v>0</v>
      </c>
      <c r="I49" s="62">
        <v>0</v>
      </c>
      <c r="J49" s="62">
        <v>0</v>
      </c>
      <c r="K49" s="62">
        <v>6</v>
      </c>
      <c r="L49" s="62">
        <v>566</v>
      </c>
      <c r="M49" s="62">
        <v>277088000</v>
      </c>
      <c r="N49" s="62">
        <v>4</v>
      </c>
      <c r="O49" s="62">
        <v>1061</v>
      </c>
      <c r="P49" s="62">
        <v>84835000</v>
      </c>
      <c r="Q49" s="62">
        <v>0</v>
      </c>
      <c r="R49" s="62">
        <v>0</v>
      </c>
      <c r="S49" s="62">
        <v>0</v>
      </c>
      <c r="T49" s="62">
        <v>0</v>
      </c>
      <c r="U49" s="62">
        <v>0</v>
      </c>
      <c r="V49" s="62">
        <v>0</v>
      </c>
      <c r="W49" s="62">
        <v>18</v>
      </c>
      <c r="X49" s="62">
        <v>4543</v>
      </c>
      <c r="Y49" s="62">
        <v>188213000</v>
      </c>
      <c r="Z49" s="62">
        <v>12</v>
      </c>
      <c r="AA49" s="62">
        <v>2837</v>
      </c>
      <c r="AB49" s="62">
        <v>107622000</v>
      </c>
      <c r="AC49" s="62">
        <v>19</v>
      </c>
      <c r="AD49" s="62">
        <v>5386</v>
      </c>
      <c r="AE49" s="62">
        <v>349142000</v>
      </c>
      <c r="AF49" s="62">
        <v>8</v>
      </c>
      <c r="AG49" s="62">
        <v>2165</v>
      </c>
      <c r="AH49" s="62">
        <v>146664500</v>
      </c>
      <c r="AI49" s="62">
        <v>18</v>
      </c>
      <c r="AJ49" s="62">
        <v>5314</v>
      </c>
      <c r="AK49" s="62">
        <v>273967000</v>
      </c>
      <c r="AL49" s="62">
        <v>3</v>
      </c>
      <c r="AM49" s="62">
        <v>145</v>
      </c>
      <c r="AN49" s="62">
        <v>3268500</v>
      </c>
      <c r="AO49" s="62"/>
    </row>
    <row r="50" spans="1:41" ht="22.5" customHeight="1" x14ac:dyDescent="0.2">
      <c r="A50" s="53"/>
      <c r="B50" s="64" t="s">
        <v>43</v>
      </c>
      <c r="C50" s="65">
        <v>1</v>
      </c>
      <c r="D50" s="66">
        <v>170</v>
      </c>
      <c r="E50" s="65"/>
      <c r="F50" s="65"/>
      <c r="G50" s="67"/>
      <c r="H50" s="65"/>
      <c r="I50" s="65"/>
      <c r="J50" s="65"/>
      <c r="K50" s="65">
        <v>1</v>
      </c>
      <c r="L50" s="65">
        <v>170</v>
      </c>
      <c r="M50" s="65">
        <v>26.513000000000002</v>
      </c>
      <c r="N50" s="65"/>
      <c r="O50" s="65"/>
      <c r="P50" s="65"/>
      <c r="Q50" s="65"/>
      <c r="R50" s="65"/>
      <c r="S50" s="65"/>
      <c r="T50" s="65"/>
      <c r="U50" s="65"/>
      <c r="V50" s="65"/>
      <c r="W50" s="67">
        <v>1</v>
      </c>
      <c r="X50" s="67">
        <v>170</v>
      </c>
      <c r="Y50" s="67">
        <v>9078000</v>
      </c>
      <c r="Z50" s="67">
        <v>1</v>
      </c>
      <c r="AA50" s="67">
        <v>170</v>
      </c>
      <c r="AB50" s="67">
        <v>18156000</v>
      </c>
      <c r="AC50" s="67">
        <v>1</v>
      </c>
      <c r="AD50" s="67">
        <v>170</v>
      </c>
      <c r="AE50" s="67">
        <v>22695000</v>
      </c>
      <c r="AF50" s="67"/>
      <c r="AG50" s="67"/>
      <c r="AH50" s="67"/>
      <c r="AI50" s="67">
        <v>1</v>
      </c>
      <c r="AJ50" s="67">
        <v>170</v>
      </c>
      <c r="AK50" s="67">
        <v>13440000</v>
      </c>
      <c r="AL50" s="67">
        <v>1</v>
      </c>
      <c r="AM50" s="67">
        <v>47</v>
      </c>
      <c r="AN50" s="67">
        <v>5640000</v>
      </c>
      <c r="AO50" s="67"/>
    </row>
    <row r="51" spans="1:41" ht="22.5" customHeight="1" x14ac:dyDescent="0.2">
      <c r="A51" s="89">
        <v>2</v>
      </c>
      <c r="B51" s="90" t="s">
        <v>30</v>
      </c>
      <c r="C51" s="89">
        <f t="shared" ref="C51:AE51" si="22">SUM(C52:C55)</f>
        <v>62</v>
      </c>
      <c r="D51" s="92">
        <f t="shared" si="22"/>
        <v>17411</v>
      </c>
      <c r="E51" s="92">
        <f t="shared" si="22"/>
        <v>22</v>
      </c>
      <c r="F51" s="92">
        <f t="shared" si="22"/>
        <v>5456</v>
      </c>
      <c r="G51" s="92">
        <f t="shared" si="22"/>
        <v>11265242000</v>
      </c>
      <c r="H51" s="92">
        <f t="shared" si="22"/>
        <v>22</v>
      </c>
      <c r="I51" s="92">
        <f t="shared" si="22"/>
        <v>5449</v>
      </c>
      <c r="J51" s="92">
        <f t="shared" si="22"/>
        <v>3281551000</v>
      </c>
      <c r="K51" s="92">
        <f t="shared" si="22"/>
        <v>7</v>
      </c>
      <c r="L51" s="92">
        <f t="shared" si="22"/>
        <v>1008</v>
      </c>
      <c r="M51" s="92">
        <f t="shared" si="22"/>
        <v>337780012.94</v>
      </c>
      <c r="N51" s="92">
        <f t="shared" si="22"/>
        <v>38</v>
      </c>
      <c r="O51" s="92">
        <f t="shared" si="22"/>
        <v>4525</v>
      </c>
      <c r="P51" s="92">
        <f t="shared" si="22"/>
        <v>1285454000</v>
      </c>
      <c r="Q51" s="92">
        <f t="shared" si="22"/>
        <v>16</v>
      </c>
      <c r="R51" s="92">
        <f t="shared" si="22"/>
        <v>1355</v>
      </c>
      <c r="S51" s="92">
        <f t="shared" si="22"/>
        <v>155708000</v>
      </c>
      <c r="T51" s="92">
        <f t="shared" si="22"/>
        <v>20</v>
      </c>
      <c r="U51" s="92">
        <f t="shared" si="22"/>
        <v>4297</v>
      </c>
      <c r="V51" s="92">
        <f t="shared" si="22"/>
        <v>364633000</v>
      </c>
      <c r="W51" s="92">
        <f t="shared" si="22"/>
        <v>51</v>
      </c>
      <c r="X51" s="92">
        <f t="shared" si="22"/>
        <v>14031</v>
      </c>
      <c r="Y51" s="92">
        <f t="shared" si="22"/>
        <v>632324000</v>
      </c>
      <c r="Z51" s="92">
        <f t="shared" si="22"/>
        <v>53</v>
      </c>
      <c r="AA51" s="92">
        <f t="shared" si="22"/>
        <v>14250</v>
      </c>
      <c r="AB51" s="92">
        <f t="shared" si="22"/>
        <v>633037000</v>
      </c>
      <c r="AC51" s="92">
        <f t="shared" si="22"/>
        <v>56</v>
      </c>
      <c r="AD51" s="92">
        <f t="shared" si="22"/>
        <v>15964</v>
      </c>
      <c r="AE51" s="92">
        <f t="shared" si="22"/>
        <v>1533729000</v>
      </c>
      <c r="AF51" s="92"/>
      <c r="AG51" s="92"/>
      <c r="AH51" s="92"/>
      <c r="AI51" s="92">
        <f t="shared" ref="AI51:AN51" si="23">SUM(AI52:AI55)</f>
        <v>38</v>
      </c>
      <c r="AJ51" s="92">
        <f t="shared" si="23"/>
        <v>10720</v>
      </c>
      <c r="AK51" s="92">
        <f t="shared" si="23"/>
        <v>448142000</v>
      </c>
      <c r="AL51" s="92">
        <f t="shared" si="23"/>
        <v>4</v>
      </c>
      <c r="AM51" s="92">
        <f t="shared" si="23"/>
        <v>521</v>
      </c>
      <c r="AN51" s="92">
        <f t="shared" si="23"/>
        <v>13285000</v>
      </c>
      <c r="AO51" s="92"/>
    </row>
    <row r="52" spans="1:41" ht="22.5" customHeight="1" x14ac:dyDescent="0.2">
      <c r="A52" s="99"/>
      <c r="B52" s="100" t="s">
        <v>37</v>
      </c>
      <c r="C52" s="99">
        <v>21</v>
      </c>
      <c r="D52" s="101">
        <v>5167</v>
      </c>
      <c r="E52" s="101">
        <v>20</v>
      </c>
      <c r="F52" s="101">
        <v>5034</v>
      </c>
      <c r="G52" s="101">
        <v>10567549000</v>
      </c>
      <c r="H52" s="101">
        <v>20</v>
      </c>
      <c r="I52" s="101">
        <v>5027</v>
      </c>
      <c r="J52" s="101">
        <v>3079839000</v>
      </c>
      <c r="K52" s="101">
        <v>0</v>
      </c>
      <c r="L52" s="101">
        <v>0</v>
      </c>
      <c r="M52" s="101">
        <v>0</v>
      </c>
      <c r="N52" s="101">
        <v>14</v>
      </c>
      <c r="O52" s="101">
        <v>824</v>
      </c>
      <c r="P52" s="101">
        <v>307692000</v>
      </c>
      <c r="Q52" s="101">
        <v>13</v>
      </c>
      <c r="R52" s="101">
        <v>1219</v>
      </c>
      <c r="S52" s="101">
        <v>134508000</v>
      </c>
      <c r="T52" s="101">
        <v>17</v>
      </c>
      <c r="U52" s="101">
        <v>3809</v>
      </c>
      <c r="V52" s="101">
        <v>327733000</v>
      </c>
      <c r="W52" s="101">
        <v>16</v>
      </c>
      <c r="X52" s="101">
        <v>3816</v>
      </c>
      <c r="Y52" s="101">
        <v>155115000</v>
      </c>
      <c r="Z52" s="101">
        <v>20</v>
      </c>
      <c r="AA52" s="101">
        <v>5022</v>
      </c>
      <c r="AB52" s="101">
        <v>242711000</v>
      </c>
      <c r="AC52" s="101">
        <v>20</v>
      </c>
      <c r="AD52" s="101">
        <v>5048</v>
      </c>
      <c r="AE52" s="101">
        <v>680930000</v>
      </c>
      <c r="AF52" s="101">
        <v>18</v>
      </c>
      <c r="AG52" s="101">
        <v>4609</v>
      </c>
      <c r="AH52" s="101">
        <v>441317000</v>
      </c>
      <c r="AI52" s="101">
        <v>0</v>
      </c>
      <c r="AJ52" s="101">
        <v>0</v>
      </c>
      <c r="AK52" s="101">
        <v>0</v>
      </c>
      <c r="AL52" s="101">
        <v>0</v>
      </c>
      <c r="AM52" s="101">
        <v>0</v>
      </c>
      <c r="AN52" s="101">
        <v>0</v>
      </c>
      <c r="AO52" s="101"/>
    </row>
    <row r="53" spans="1:41" ht="22.5" customHeight="1" x14ac:dyDescent="0.2">
      <c r="A53" s="99"/>
      <c r="B53" s="102" t="s">
        <v>38</v>
      </c>
      <c r="C53" s="122">
        <v>20</v>
      </c>
      <c r="D53" s="103">
        <v>6552</v>
      </c>
      <c r="E53" s="103">
        <v>2</v>
      </c>
      <c r="F53" s="103">
        <v>422</v>
      </c>
      <c r="G53" s="103">
        <v>697693000</v>
      </c>
      <c r="H53" s="103">
        <v>2</v>
      </c>
      <c r="I53" s="103">
        <v>422</v>
      </c>
      <c r="J53" s="103">
        <v>201712000</v>
      </c>
      <c r="K53" s="103">
        <v>0</v>
      </c>
      <c r="L53" s="103">
        <v>0</v>
      </c>
      <c r="M53" s="103">
        <v>0</v>
      </c>
      <c r="N53" s="103">
        <v>13</v>
      </c>
      <c r="O53" s="103">
        <v>1620</v>
      </c>
      <c r="P53" s="103">
        <v>566930000</v>
      </c>
      <c r="Q53" s="103">
        <v>3</v>
      </c>
      <c r="R53" s="103">
        <v>136</v>
      </c>
      <c r="S53" s="103">
        <v>21200000</v>
      </c>
      <c r="T53" s="103">
        <v>3</v>
      </c>
      <c r="U53" s="103">
        <v>488</v>
      </c>
      <c r="V53" s="103">
        <v>36900000</v>
      </c>
      <c r="W53" s="103">
        <v>15</v>
      </c>
      <c r="X53" s="103">
        <v>4776</v>
      </c>
      <c r="Y53" s="103">
        <v>225037000</v>
      </c>
      <c r="Z53" s="103">
        <v>17</v>
      </c>
      <c r="AA53" s="103">
        <v>5259</v>
      </c>
      <c r="AB53" s="103">
        <v>210677000</v>
      </c>
      <c r="AC53" s="103">
        <v>17</v>
      </c>
      <c r="AD53" s="103">
        <v>5673</v>
      </c>
      <c r="AE53" s="103">
        <v>465026000</v>
      </c>
      <c r="AF53" s="103">
        <v>7</v>
      </c>
      <c r="AG53" s="103">
        <v>2328</v>
      </c>
      <c r="AH53" s="103">
        <v>190340000</v>
      </c>
      <c r="AI53" s="103">
        <v>18</v>
      </c>
      <c r="AJ53" s="103">
        <v>5046</v>
      </c>
      <c r="AK53" s="103">
        <v>150713000</v>
      </c>
      <c r="AL53" s="103">
        <v>1</v>
      </c>
      <c r="AM53" s="103">
        <v>354</v>
      </c>
      <c r="AN53" s="103">
        <v>2010000</v>
      </c>
      <c r="AO53" s="103"/>
    </row>
    <row r="54" spans="1:41" ht="22.5" customHeight="1" x14ac:dyDescent="0.2">
      <c r="A54" s="99"/>
      <c r="B54" s="102" t="s">
        <v>39</v>
      </c>
      <c r="C54" s="122">
        <v>20</v>
      </c>
      <c r="D54" s="103">
        <v>5494</v>
      </c>
      <c r="E54" s="103">
        <v>0</v>
      </c>
      <c r="F54" s="103">
        <v>0</v>
      </c>
      <c r="G54" s="103">
        <v>0</v>
      </c>
      <c r="H54" s="103">
        <v>0</v>
      </c>
      <c r="I54" s="103">
        <v>0</v>
      </c>
      <c r="J54" s="103">
        <v>0</v>
      </c>
      <c r="K54" s="103">
        <v>6</v>
      </c>
      <c r="L54" s="103">
        <v>810</v>
      </c>
      <c r="M54" s="103">
        <v>337780000</v>
      </c>
      <c r="N54" s="103">
        <v>11</v>
      </c>
      <c r="O54" s="103">
        <v>2081</v>
      </c>
      <c r="P54" s="103">
        <v>410832000</v>
      </c>
      <c r="Q54" s="103">
        <v>0</v>
      </c>
      <c r="R54" s="103">
        <v>0</v>
      </c>
      <c r="S54" s="103">
        <v>0</v>
      </c>
      <c r="T54" s="103">
        <v>0</v>
      </c>
      <c r="U54" s="103">
        <v>0</v>
      </c>
      <c r="V54" s="103">
        <v>0</v>
      </c>
      <c r="W54" s="103">
        <v>19</v>
      </c>
      <c r="X54" s="103">
        <v>5240</v>
      </c>
      <c r="Y54" s="103">
        <v>241426000</v>
      </c>
      <c r="Z54" s="103">
        <v>15</v>
      </c>
      <c r="AA54" s="103">
        <v>3771</v>
      </c>
      <c r="AB54" s="103">
        <v>158265000</v>
      </c>
      <c r="AC54" s="103">
        <v>18</v>
      </c>
      <c r="AD54" s="103">
        <v>5045</v>
      </c>
      <c r="AE54" s="103">
        <v>361043000</v>
      </c>
      <c r="AF54" s="103">
        <v>8</v>
      </c>
      <c r="AG54" s="103">
        <v>2247</v>
      </c>
      <c r="AH54" s="103">
        <v>192260000</v>
      </c>
      <c r="AI54" s="103">
        <v>19</v>
      </c>
      <c r="AJ54" s="103">
        <v>5475</v>
      </c>
      <c r="AK54" s="103">
        <v>281509000</v>
      </c>
      <c r="AL54" s="103">
        <v>2</v>
      </c>
      <c r="AM54" s="103">
        <v>101</v>
      </c>
      <c r="AN54" s="103">
        <v>3355000</v>
      </c>
      <c r="AO54" s="103"/>
    </row>
    <row r="55" spans="1:41" ht="22.5" customHeight="1" x14ac:dyDescent="0.2">
      <c r="A55" s="123"/>
      <c r="B55" s="116" t="s">
        <v>43</v>
      </c>
      <c r="C55" s="65">
        <v>1</v>
      </c>
      <c r="D55" s="65">
        <v>198</v>
      </c>
      <c r="E55" s="65"/>
      <c r="F55" s="65"/>
      <c r="G55" s="67"/>
      <c r="H55" s="65"/>
      <c r="I55" s="65"/>
      <c r="J55" s="65"/>
      <c r="K55" s="65">
        <v>1</v>
      </c>
      <c r="L55" s="65">
        <v>198</v>
      </c>
      <c r="M55" s="65">
        <v>12.94</v>
      </c>
      <c r="N55" s="65"/>
      <c r="O55" s="65"/>
      <c r="P55" s="65"/>
      <c r="Q55" s="65"/>
      <c r="R55" s="65"/>
      <c r="S55" s="65"/>
      <c r="T55" s="65"/>
      <c r="U55" s="65"/>
      <c r="V55" s="65"/>
      <c r="W55" s="67">
        <v>1</v>
      </c>
      <c r="X55" s="67">
        <v>199</v>
      </c>
      <c r="Y55" s="67">
        <v>10746000</v>
      </c>
      <c r="Z55" s="67">
        <v>1</v>
      </c>
      <c r="AA55" s="67">
        <v>198</v>
      </c>
      <c r="AB55" s="67">
        <v>21384000</v>
      </c>
      <c r="AC55" s="67">
        <v>1</v>
      </c>
      <c r="AD55" s="67">
        <v>198</v>
      </c>
      <c r="AE55" s="67">
        <v>26730000</v>
      </c>
      <c r="AF55" s="67"/>
      <c r="AG55" s="67"/>
      <c r="AH55" s="67"/>
      <c r="AI55" s="67">
        <v>1</v>
      </c>
      <c r="AJ55" s="67">
        <v>199</v>
      </c>
      <c r="AK55" s="67">
        <v>15920000</v>
      </c>
      <c r="AL55" s="67">
        <v>1</v>
      </c>
      <c r="AM55" s="67">
        <v>66</v>
      </c>
      <c r="AN55" s="67">
        <v>7920000</v>
      </c>
      <c r="AO55" s="67"/>
    </row>
    <row r="56" spans="1:41" ht="22.5" customHeight="1" x14ac:dyDescent="0.2">
      <c r="A56" s="89">
        <v>3</v>
      </c>
      <c r="B56" s="90" t="s">
        <v>31</v>
      </c>
      <c r="C56" s="89">
        <f t="shared" ref="C56:AE56" si="24">SUM(C57:C60)</f>
        <v>59</v>
      </c>
      <c r="D56" s="92">
        <f t="shared" si="24"/>
        <v>17665</v>
      </c>
      <c r="E56" s="92">
        <f t="shared" si="24"/>
        <v>22</v>
      </c>
      <c r="F56" s="92">
        <f t="shared" si="24"/>
        <v>5224</v>
      </c>
      <c r="G56" s="92">
        <f t="shared" si="24"/>
        <v>10004719000</v>
      </c>
      <c r="H56" s="92">
        <f t="shared" si="24"/>
        <v>22</v>
      </c>
      <c r="I56" s="92">
        <f t="shared" si="24"/>
        <v>5213</v>
      </c>
      <c r="J56" s="92">
        <f t="shared" si="24"/>
        <v>2702286500</v>
      </c>
      <c r="K56" s="92">
        <f t="shared" si="24"/>
        <v>8</v>
      </c>
      <c r="L56" s="92">
        <f t="shared" si="24"/>
        <v>1426</v>
      </c>
      <c r="M56" s="92">
        <f t="shared" si="24"/>
        <v>415705000</v>
      </c>
      <c r="N56" s="92">
        <f t="shared" si="24"/>
        <v>41</v>
      </c>
      <c r="O56" s="92">
        <f t="shared" si="24"/>
        <v>5282</v>
      </c>
      <c r="P56" s="92">
        <f t="shared" si="24"/>
        <v>1814037000</v>
      </c>
      <c r="Q56" s="92">
        <f t="shared" si="24"/>
        <v>16</v>
      </c>
      <c r="R56" s="92">
        <f t="shared" si="24"/>
        <v>1315</v>
      </c>
      <c r="S56" s="92">
        <f t="shared" si="24"/>
        <v>153135000</v>
      </c>
      <c r="T56" s="92">
        <f t="shared" si="24"/>
        <v>19</v>
      </c>
      <c r="U56" s="92">
        <f t="shared" si="24"/>
        <v>3860</v>
      </c>
      <c r="V56" s="92">
        <f t="shared" si="24"/>
        <v>335326000</v>
      </c>
      <c r="W56" s="92">
        <f t="shared" si="24"/>
        <v>50</v>
      </c>
      <c r="X56" s="92">
        <f t="shared" si="24"/>
        <v>14739</v>
      </c>
      <c r="Y56" s="92">
        <f t="shared" si="24"/>
        <v>661243000</v>
      </c>
      <c r="Z56" s="92">
        <f t="shared" si="24"/>
        <v>51</v>
      </c>
      <c r="AA56" s="92">
        <f t="shared" si="24"/>
        <v>14898</v>
      </c>
      <c r="AB56" s="92">
        <f t="shared" si="24"/>
        <v>691549000</v>
      </c>
      <c r="AC56" s="92">
        <f t="shared" si="24"/>
        <v>56</v>
      </c>
      <c r="AD56" s="92">
        <f t="shared" si="24"/>
        <v>16708</v>
      </c>
      <c r="AE56" s="92">
        <f t="shared" si="24"/>
        <v>1533310000</v>
      </c>
      <c r="AF56" s="89"/>
      <c r="AG56" s="89"/>
      <c r="AH56" s="89"/>
      <c r="AI56" s="92">
        <f t="shared" ref="AI56:AN56" si="25">SUM(AI57:AI60)</f>
        <v>36</v>
      </c>
      <c r="AJ56" s="92">
        <f t="shared" si="25"/>
        <v>11108</v>
      </c>
      <c r="AK56" s="92">
        <f t="shared" si="25"/>
        <v>527680000</v>
      </c>
      <c r="AL56" s="92">
        <f t="shared" si="25"/>
        <v>4</v>
      </c>
      <c r="AM56" s="92">
        <f t="shared" si="25"/>
        <v>531</v>
      </c>
      <c r="AN56" s="92">
        <f t="shared" si="25"/>
        <v>11224000</v>
      </c>
      <c r="AO56" s="92"/>
    </row>
    <row r="57" spans="1:41" ht="22.5" customHeight="1" x14ac:dyDescent="0.2">
      <c r="A57" s="99"/>
      <c r="B57" s="100" t="s">
        <v>37</v>
      </c>
      <c r="C57" s="99">
        <v>20</v>
      </c>
      <c r="D57" s="101">
        <v>4836</v>
      </c>
      <c r="E57" s="101">
        <v>20</v>
      </c>
      <c r="F57" s="101">
        <v>4828</v>
      </c>
      <c r="G57" s="101">
        <v>9433983000</v>
      </c>
      <c r="H57" s="101">
        <v>20</v>
      </c>
      <c r="I57" s="101">
        <v>4817</v>
      </c>
      <c r="J57" s="101">
        <v>2568596500</v>
      </c>
      <c r="K57" s="101">
        <v>0</v>
      </c>
      <c r="L57" s="101">
        <v>0</v>
      </c>
      <c r="M57" s="101">
        <v>0</v>
      </c>
      <c r="N57" s="101">
        <v>14</v>
      </c>
      <c r="O57" s="101">
        <v>942</v>
      </c>
      <c r="P57" s="101">
        <v>342725000</v>
      </c>
      <c r="Q57" s="101">
        <v>13</v>
      </c>
      <c r="R57" s="101">
        <v>1183</v>
      </c>
      <c r="S57" s="101">
        <v>132475000</v>
      </c>
      <c r="T57" s="101">
        <v>17</v>
      </c>
      <c r="U57" s="101">
        <v>3585</v>
      </c>
      <c r="V57" s="101">
        <v>307226000</v>
      </c>
      <c r="W57" s="101">
        <v>16</v>
      </c>
      <c r="X57" s="101">
        <v>3665</v>
      </c>
      <c r="Y57" s="101">
        <v>147250000</v>
      </c>
      <c r="Z57" s="101">
        <v>19</v>
      </c>
      <c r="AA57" s="101">
        <v>4662</v>
      </c>
      <c r="AB57" s="101">
        <v>273267000</v>
      </c>
      <c r="AC57" s="101">
        <v>20</v>
      </c>
      <c r="AD57" s="101">
        <v>4810</v>
      </c>
      <c r="AE57" s="101">
        <v>597386000</v>
      </c>
      <c r="AF57" s="101">
        <v>18</v>
      </c>
      <c r="AG57" s="101">
        <v>4386</v>
      </c>
      <c r="AH57" s="101">
        <v>405547000</v>
      </c>
      <c r="AI57" s="101">
        <v>0</v>
      </c>
      <c r="AJ57" s="101">
        <v>0</v>
      </c>
      <c r="AK57" s="101">
        <v>0</v>
      </c>
      <c r="AL57" s="101">
        <v>0</v>
      </c>
      <c r="AM57" s="101">
        <v>0</v>
      </c>
      <c r="AN57" s="101">
        <v>0</v>
      </c>
      <c r="AO57" s="101"/>
    </row>
    <row r="58" spans="1:41" ht="22.5" customHeight="1" x14ac:dyDescent="0.2">
      <c r="A58" s="99"/>
      <c r="B58" s="102" t="s">
        <v>38</v>
      </c>
      <c r="C58" s="122">
        <v>18</v>
      </c>
      <c r="D58" s="103">
        <v>6042</v>
      </c>
      <c r="E58" s="103">
        <v>2</v>
      </c>
      <c r="F58" s="103">
        <v>396</v>
      </c>
      <c r="G58" s="103">
        <v>570736000</v>
      </c>
      <c r="H58" s="103">
        <v>2</v>
      </c>
      <c r="I58" s="103">
        <v>396</v>
      </c>
      <c r="J58" s="103">
        <v>133690000</v>
      </c>
      <c r="K58" s="103">
        <v>0</v>
      </c>
      <c r="L58" s="103">
        <v>0</v>
      </c>
      <c r="M58" s="103">
        <v>0</v>
      </c>
      <c r="N58" s="103">
        <v>14</v>
      </c>
      <c r="O58" s="103">
        <v>1779</v>
      </c>
      <c r="P58" s="103">
        <v>655550000</v>
      </c>
      <c r="Q58" s="103">
        <v>3</v>
      </c>
      <c r="R58" s="103">
        <v>132</v>
      </c>
      <c r="S58" s="103">
        <v>20660000</v>
      </c>
      <c r="T58" s="103">
        <v>2</v>
      </c>
      <c r="U58" s="103">
        <v>275</v>
      </c>
      <c r="V58" s="103">
        <v>28100000</v>
      </c>
      <c r="W58" s="103">
        <v>14</v>
      </c>
      <c r="X58" s="103">
        <v>4381</v>
      </c>
      <c r="Y58" s="103">
        <v>199962000</v>
      </c>
      <c r="Z58" s="103">
        <v>16</v>
      </c>
      <c r="AA58" s="103">
        <v>5109</v>
      </c>
      <c r="AB58" s="103">
        <v>187320000</v>
      </c>
      <c r="AC58" s="103">
        <v>16</v>
      </c>
      <c r="AD58" s="103">
        <v>5195</v>
      </c>
      <c r="AE58" s="103">
        <v>421405000</v>
      </c>
      <c r="AF58" s="103">
        <v>5</v>
      </c>
      <c r="AG58" s="103">
        <v>1444</v>
      </c>
      <c r="AH58" s="103">
        <v>77640000</v>
      </c>
      <c r="AI58" s="103">
        <v>16</v>
      </c>
      <c r="AJ58" s="103">
        <v>4739</v>
      </c>
      <c r="AK58" s="103">
        <v>179976000</v>
      </c>
      <c r="AL58" s="103">
        <v>1</v>
      </c>
      <c r="AM58" s="103">
        <v>361</v>
      </c>
      <c r="AN58" s="103">
        <v>2968000</v>
      </c>
      <c r="AO58" s="103"/>
    </row>
    <row r="59" spans="1:41" ht="22.5" customHeight="1" x14ac:dyDescent="0.2">
      <c r="A59" s="99"/>
      <c r="B59" s="102" t="s">
        <v>39</v>
      </c>
      <c r="C59" s="122">
        <v>20</v>
      </c>
      <c r="D59" s="103">
        <v>6588</v>
      </c>
      <c r="E59" s="103">
        <v>0</v>
      </c>
      <c r="F59" s="103">
        <v>0</v>
      </c>
      <c r="G59" s="103">
        <v>0</v>
      </c>
      <c r="H59" s="103">
        <v>0</v>
      </c>
      <c r="I59" s="103">
        <v>0</v>
      </c>
      <c r="J59" s="103">
        <v>0</v>
      </c>
      <c r="K59" s="103">
        <v>7</v>
      </c>
      <c r="L59" s="103">
        <v>1227</v>
      </c>
      <c r="M59" s="103">
        <v>387805000</v>
      </c>
      <c r="N59" s="103">
        <v>13</v>
      </c>
      <c r="O59" s="103">
        <v>2561</v>
      </c>
      <c r="P59" s="103">
        <v>815762000</v>
      </c>
      <c r="Q59" s="103">
        <v>0</v>
      </c>
      <c r="R59" s="103">
        <v>0</v>
      </c>
      <c r="S59" s="103">
        <v>0</v>
      </c>
      <c r="T59" s="103">
        <v>0</v>
      </c>
      <c r="U59" s="103">
        <v>0</v>
      </c>
      <c r="V59" s="103">
        <v>0</v>
      </c>
      <c r="W59" s="103">
        <v>19</v>
      </c>
      <c r="X59" s="103">
        <v>6494</v>
      </c>
      <c r="Y59" s="103">
        <v>303285000</v>
      </c>
      <c r="Z59" s="103">
        <v>15</v>
      </c>
      <c r="AA59" s="103">
        <v>4928</v>
      </c>
      <c r="AB59" s="103">
        <v>209470000</v>
      </c>
      <c r="AC59" s="103">
        <v>19</v>
      </c>
      <c r="AD59" s="103">
        <v>6504</v>
      </c>
      <c r="AE59" s="103">
        <v>487654000</v>
      </c>
      <c r="AF59" s="103">
        <v>3</v>
      </c>
      <c r="AG59" s="103">
        <v>974</v>
      </c>
      <c r="AH59" s="103">
        <v>86640000</v>
      </c>
      <c r="AI59" s="103">
        <v>19</v>
      </c>
      <c r="AJ59" s="103">
        <v>6170</v>
      </c>
      <c r="AK59" s="103">
        <v>331784000</v>
      </c>
      <c r="AL59" s="103">
        <v>2</v>
      </c>
      <c r="AM59" s="103">
        <v>130</v>
      </c>
      <c r="AN59" s="103">
        <v>3456000</v>
      </c>
      <c r="AO59" s="103"/>
    </row>
    <row r="60" spans="1:41" ht="22.5" customHeight="1" x14ac:dyDescent="0.2">
      <c r="A60" s="99"/>
      <c r="B60" s="118" t="s">
        <v>43</v>
      </c>
      <c r="C60" s="119">
        <v>1</v>
      </c>
      <c r="D60" s="119">
        <v>199</v>
      </c>
      <c r="E60" s="119"/>
      <c r="F60" s="119"/>
      <c r="G60" s="120"/>
      <c r="H60" s="119"/>
      <c r="I60" s="119"/>
      <c r="J60" s="119"/>
      <c r="K60" s="119">
        <v>1</v>
      </c>
      <c r="L60" s="119">
        <v>199</v>
      </c>
      <c r="M60" s="120">
        <v>27900000</v>
      </c>
      <c r="N60" s="119"/>
      <c r="O60" s="119"/>
      <c r="P60" s="119"/>
      <c r="Q60" s="119"/>
      <c r="R60" s="119"/>
      <c r="S60" s="119"/>
      <c r="T60" s="119"/>
      <c r="U60" s="119"/>
      <c r="V60" s="119"/>
      <c r="W60" s="119">
        <v>1</v>
      </c>
      <c r="X60" s="120">
        <v>199</v>
      </c>
      <c r="Y60" s="120">
        <v>10746000</v>
      </c>
      <c r="Z60" s="120">
        <v>1</v>
      </c>
      <c r="AA60" s="120">
        <v>199</v>
      </c>
      <c r="AB60" s="120">
        <v>21492000</v>
      </c>
      <c r="AC60" s="120">
        <v>1</v>
      </c>
      <c r="AD60" s="120">
        <v>199</v>
      </c>
      <c r="AE60" s="120">
        <v>26865000</v>
      </c>
      <c r="AF60" s="120"/>
      <c r="AG60" s="120"/>
      <c r="AH60" s="120"/>
      <c r="AI60" s="120">
        <v>1</v>
      </c>
      <c r="AJ60" s="120">
        <v>199</v>
      </c>
      <c r="AK60" s="120">
        <v>15920000</v>
      </c>
      <c r="AL60" s="120">
        <v>1</v>
      </c>
      <c r="AM60" s="120">
        <v>40</v>
      </c>
      <c r="AN60" s="120">
        <v>4800000</v>
      </c>
      <c r="AO60" s="120"/>
    </row>
    <row r="61" spans="1:41" ht="22.5" customHeight="1" x14ac:dyDescent="0.2">
      <c r="A61" s="86" t="s">
        <v>46</v>
      </c>
      <c r="B61" s="87" t="s">
        <v>47</v>
      </c>
      <c r="C61" s="88">
        <f t="shared" ref="C61:AN61" si="26">C62+C66+C70</f>
        <v>240</v>
      </c>
      <c r="D61" s="88">
        <f t="shared" si="26"/>
        <v>88526</v>
      </c>
      <c r="E61" s="88">
        <f t="shared" si="26"/>
        <v>146</v>
      </c>
      <c r="F61" s="88">
        <f t="shared" si="26"/>
        <v>41377</v>
      </c>
      <c r="G61" s="88">
        <f t="shared" si="26"/>
        <v>80309908885</v>
      </c>
      <c r="H61" s="88">
        <f t="shared" si="26"/>
        <v>135</v>
      </c>
      <c r="I61" s="88">
        <f t="shared" si="26"/>
        <v>40109</v>
      </c>
      <c r="J61" s="88">
        <f t="shared" si="26"/>
        <v>19211247860</v>
      </c>
      <c r="K61" s="88">
        <f t="shared" si="26"/>
        <v>62</v>
      </c>
      <c r="L61" s="88">
        <f t="shared" si="26"/>
        <v>25964.5</v>
      </c>
      <c r="M61" s="88">
        <f t="shared" si="26"/>
        <v>8002958368</v>
      </c>
      <c r="N61" s="88">
        <f t="shared" si="26"/>
        <v>72</v>
      </c>
      <c r="O61" s="88">
        <f t="shared" si="26"/>
        <v>33349</v>
      </c>
      <c r="P61" s="88">
        <f t="shared" si="26"/>
        <v>2491268000</v>
      </c>
      <c r="Q61" s="88">
        <f t="shared" si="26"/>
        <v>95</v>
      </c>
      <c r="R61" s="88">
        <f t="shared" si="26"/>
        <v>10663</v>
      </c>
      <c r="S61" s="88">
        <f t="shared" si="26"/>
        <v>1250365400</v>
      </c>
      <c r="T61" s="88">
        <f t="shared" si="26"/>
        <v>127</v>
      </c>
      <c r="U61" s="88">
        <f t="shared" si="26"/>
        <v>33817</v>
      </c>
      <c r="V61" s="88">
        <f t="shared" si="26"/>
        <v>3189775460</v>
      </c>
      <c r="W61" s="88">
        <f t="shared" si="26"/>
        <v>222</v>
      </c>
      <c r="X61" s="88">
        <f t="shared" si="26"/>
        <v>85964.5</v>
      </c>
      <c r="Y61" s="88">
        <f t="shared" si="26"/>
        <v>4452169472</v>
      </c>
      <c r="Z61" s="88">
        <f t="shared" si="26"/>
        <v>223</v>
      </c>
      <c r="AA61" s="88">
        <f t="shared" si="26"/>
        <v>84765.5</v>
      </c>
      <c r="AB61" s="88">
        <f t="shared" si="26"/>
        <v>5223210291</v>
      </c>
      <c r="AC61" s="88">
        <f t="shared" si="26"/>
        <v>221</v>
      </c>
      <c r="AD61" s="88">
        <f t="shared" si="26"/>
        <v>83531.5</v>
      </c>
      <c r="AE61" s="88">
        <f t="shared" si="26"/>
        <v>9413451590</v>
      </c>
      <c r="AF61" s="88">
        <f t="shared" si="26"/>
        <v>109</v>
      </c>
      <c r="AG61" s="88">
        <f t="shared" si="26"/>
        <v>40668</v>
      </c>
      <c r="AH61" s="88">
        <f t="shared" si="26"/>
        <v>3397334900</v>
      </c>
      <c r="AI61" s="88">
        <f t="shared" si="26"/>
        <v>92</v>
      </c>
      <c r="AJ61" s="88">
        <f t="shared" si="26"/>
        <v>40879.5</v>
      </c>
      <c r="AK61" s="88">
        <f t="shared" si="26"/>
        <v>1897868330</v>
      </c>
      <c r="AL61" s="88">
        <f t="shared" si="26"/>
        <v>20</v>
      </c>
      <c r="AM61" s="88">
        <f t="shared" si="26"/>
        <v>4789</v>
      </c>
      <c r="AN61" s="88">
        <f t="shared" si="26"/>
        <v>53950000</v>
      </c>
      <c r="AO61" s="88"/>
    </row>
    <row r="62" spans="1:41" ht="22.5" customHeight="1" x14ac:dyDescent="0.2">
      <c r="A62" s="89">
        <v>1</v>
      </c>
      <c r="B62" s="90" t="s">
        <v>29</v>
      </c>
      <c r="C62" s="92">
        <f t="shared" ref="C62:AN62" si="27">SUM(C63:C65)</f>
        <v>80</v>
      </c>
      <c r="D62" s="92">
        <f t="shared" si="27"/>
        <v>29317</v>
      </c>
      <c r="E62" s="92">
        <f t="shared" si="27"/>
        <v>50</v>
      </c>
      <c r="F62" s="92">
        <f t="shared" si="27"/>
        <v>14350</v>
      </c>
      <c r="G62" s="92">
        <f t="shared" si="27"/>
        <v>24174898000</v>
      </c>
      <c r="H62" s="92">
        <f t="shared" si="27"/>
        <v>43</v>
      </c>
      <c r="I62" s="92">
        <f t="shared" si="27"/>
        <v>13419</v>
      </c>
      <c r="J62" s="92">
        <f t="shared" si="27"/>
        <v>5575971500</v>
      </c>
      <c r="K62" s="92">
        <f t="shared" si="27"/>
        <v>20</v>
      </c>
      <c r="L62" s="92">
        <f t="shared" si="27"/>
        <v>8321</v>
      </c>
      <c r="M62" s="92">
        <f t="shared" si="27"/>
        <v>2337304500</v>
      </c>
      <c r="N62" s="92">
        <f t="shared" si="27"/>
        <v>25</v>
      </c>
      <c r="O62" s="92">
        <f t="shared" si="27"/>
        <v>11733</v>
      </c>
      <c r="P62" s="92">
        <f t="shared" si="27"/>
        <v>781903000</v>
      </c>
      <c r="Q62" s="92">
        <f t="shared" si="27"/>
        <v>32</v>
      </c>
      <c r="R62" s="92">
        <f t="shared" si="27"/>
        <v>4045</v>
      </c>
      <c r="S62" s="92">
        <f t="shared" si="27"/>
        <v>440782000</v>
      </c>
      <c r="T62" s="92">
        <f t="shared" si="27"/>
        <v>42</v>
      </c>
      <c r="U62" s="92">
        <f t="shared" si="27"/>
        <v>11287</v>
      </c>
      <c r="V62" s="92">
        <f t="shared" si="27"/>
        <v>1087429000</v>
      </c>
      <c r="W62" s="92">
        <f t="shared" si="27"/>
        <v>72</v>
      </c>
      <c r="X62" s="92">
        <f t="shared" si="27"/>
        <v>28281</v>
      </c>
      <c r="Y62" s="92">
        <f t="shared" si="27"/>
        <v>1388286000</v>
      </c>
      <c r="Z62" s="92">
        <f t="shared" si="27"/>
        <v>77</v>
      </c>
      <c r="AA62" s="92">
        <f t="shared" si="27"/>
        <v>29129</v>
      </c>
      <c r="AB62" s="92">
        <f t="shared" si="27"/>
        <v>1865187046</v>
      </c>
      <c r="AC62" s="92">
        <f t="shared" si="27"/>
        <v>71</v>
      </c>
      <c r="AD62" s="92">
        <f t="shared" si="27"/>
        <v>27441</v>
      </c>
      <c r="AE62" s="92">
        <f t="shared" si="27"/>
        <v>2957591000</v>
      </c>
      <c r="AF62" s="92">
        <f t="shared" si="27"/>
        <v>36</v>
      </c>
      <c r="AG62" s="92">
        <f t="shared" si="27"/>
        <v>13866</v>
      </c>
      <c r="AH62" s="92">
        <f t="shared" si="27"/>
        <v>1102854000</v>
      </c>
      <c r="AI62" s="92">
        <f t="shared" si="27"/>
        <v>28</v>
      </c>
      <c r="AJ62" s="92">
        <f t="shared" si="27"/>
        <v>12902</v>
      </c>
      <c r="AK62" s="92">
        <f t="shared" si="27"/>
        <v>674160500</v>
      </c>
      <c r="AL62" s="92">
        <f t="shared" si="27"/>
        <v>2</v>
      </c>
      <c r="AM62" s="92">
        <f t="shared" si="27"/>
        <v>89</v>
      </c>
      <c r="AN62" s="92">
        <f t="shared" si="27"/>
        <v>1290000</v>
      </c>
      <c r="AO62" s="92"/>
    </row>
    <row r="63" spans="1:41" ht="22.5" customHeight="1" x14ac:dyDescent="0.2">
      <c r="A63" s="59"/>
      <c r="B63" s="124" t="s">
        <v>48</v>
      </c>
      <c r="C63" s="103">
        <v>30</v>
      </c>
      <c r="D63" s="103">
        <v>8839</v>
      </c>
      <c r="E63" s="103">
        <v>30</v>
      </c>
      <c r="F63" s="103">
        <v>8802</v>
      </c>
      <c r="G63" s="103">
        <v>14195696000</v>
      </c>
      <c r="H63" s="103">
        <v>28</v>
      </c>
      <c r="I63" s="103">
        <v>8793</v>
      </c>
      <c r="J63" s="103">
        <v>3174200500</v>
      </c>
      <c r="K63" s="103">
        <v>0</v>
      </c>
      <c r="L63" s="103">
        <v>0</v>
      </c>
      <c r="M63" s="103">
        <v>0</v>
      </c>
      <c r="N63" s="103">
        <v>4</v>
      </c>
      <c r="O63" s="103">
        <v>1103</v>
      </c>
      <c r="P63" s="103">
        <v>72041000</v>
      </c>
      <c r="Q63" s="103">
        <v>20</v>
      </c>
      <c r="R63" s="103">
        <v>2390</v>
      </c>
      <c r="S63" s="103">
        <v>272577000</v>
      </c>
      <c r="T63" s="103">
        <v>25</v>
      </c>
      <c r="U63" s="103">
        <v>6669</v>
      </c>
      <c r="V63" s="103">
        <v>634029000</v>
      </c>
      <c r="W63" s="103">
        <v>26</v>
      </c>
      <c r="X63" s="103">
        <v>8273</v>
      </c>
      <c r="Y63" s="103">
        <v>405509000</v>
      </c>
      <c r="Z63" s="103">
        <v>28</v>
      </c>
      <c r="AA63" s="103">
        <v>8773</v>
      </c>
      <c r="AB63" s="103">
        <v>585705500</v>
      </c>
      <c r="AC63" s="103">
        <v>27</v>
      </c>
      <c r="AD63" s="103">
        <v>8598</v>
      </c>
      <c r="AE63" s="103">
        <v>1011887500</v>
      </c>
      <c r="AF63" s="103">
        <v>13</v>
      </c>
      <c r="AG63" s="103">
        <v>4076</v>
      </c>
      <c r="AH63" s="103">
        <v>480842000</v>
      </c>
      <c r="AI63" s="103">
        <v>0</v>
      </c>
      <c r="AJ63" s="103">
        <v>0</v>
      </c>
      <c r="AK63" s="103">
        <v>0</v>
      </c>
      <c r="AL63" s="103">
        <v>0</v>
      </c>
      <c r="AM63" s="103">
        <v>0</v>
      </c>
      <c r="AN63" s="103">
        <v>0</v>
      </c>
      <c r="AO63" s="125"/>
    </row>
    <row r="64" spans="1:41" ht="22.5" customHeight="1" x14ac:dyDescent="0.2">
      <c r="A64" s="59"/>
      <c r="B64" s="124" t="s">
        <v>49</v>
      </c>
      <c r="C64" s="103">
        <v>29</v>
      </c>
      <c r="D64" s="103">
        <v>13482</v>
      </c>
      <c r="E64" s="103">
        <v>18</v>
      </c>
      <c r="F64" s="103">
        <v>5123</v>
      </c>
      <c r="G64" s="103">
        <v>9379487000</v>
      </c>
      <c r="H64" s="103">
        <v>14</v>
      </c>
      <c r="I64" s="103">
        <v>4311</v>
      </c>
      <c r="J64" s="103">
        <v>2291771000</v>
      </c>
      <c r="K64" s="103">
        <v>14</v>
      </c>
      <c r="L64" s="103">
        <v>7001</v>
      </c>
      <c r="M64" s="103">
        <v>1989610500</v>
      </c>
      <c r="N64" s="103">
        <v>19</v>
      </c>
      <c r="O64" s="103">
        <v>9799</v>
      </c>
      <c r="P64" s="103">
        <v>627370000</v>
      </c>
      <c r="Q64" s="103">
        <v>12</v>
      </c>
      <c r="R64" s="103">
        <v>1655</v>
      </c>
      <c r="S64" s="103">
        <v>168205000</v>
      </c>
      <c r="T64" s="103">
        <v>15</v>
      </c>
      <c r="U64" s="103">
        <v>4193</v>
      </c>
      <c r="V64" s="103">
        <v>411320000</v>
      </c>
      <c r="W64" s="103">
        <v>27</v>
      </c>
      <c r="X64" s="103">
        <v>13437</v>
      </c>
      <c r="Y64" s="103">
        <v>653788000</v>
      </c>
      <c r="Z64" s="103">
        <v>28</v>
      </c>
      <c r="AA64" s="103">
        <v>13383</v>
      </c>
      <c r="AB64" s="103">
        <v>747225546</v>
      </c>
      <c r="AC64" s="103">
        <v>27</v>
      </c>
      <c r="AD64" s="103">
        <v>13045</v>
      </c>
      <c r="AE64" s="103">
        <v>1494500500</v>
      </c>
      <c r="AF64" s="103">
        <v>12</v>
      </c>
      <c r="AG64" s="103">
        <v>6004</v>
      </c>
      <c r="AH64" s="103">
        <v>286225000</v>
      </c>
      <c r="AI64" s="103">
        <v>15</v>
      </c>
      <c r="AJ64" s="103">
        <v>7650</v>
      </c>
      <c r="AK64" s="103">
        <v>353410500</v>
      </c>
      <c r="AL64" s="103">
        <v>1</v>
      </c>
      <c r="AM64" s="103">
        <v>40</v>
      </c>
      <c r="AN64" s="103">
        <v>800000</v>
      </c>
      <c r="AO64" s="125"/>
    </row>
    <row r="65" spans="1:41" ht="22.5" customHeight="1" x14ac:dyDescent="0.2">
      <c r="A65" s="59"/>
      <c r="B65" s="126" t="s">
        <v>50</v>
      </c>
      <c r="C65" s="98">
        <v>21</v>
      </c>
      <c r="D65" s="98">
        <v>6996</v>
      </c>
      <c r="E65" s="98">
        <v>2</v>
      </c>
      <c r="F65" s="98">
        <v>425</v>
      </c>
      <c r="G65" s="98">
        <v>599715000</v>
      </c>
      <c r="H65" s="98">
        <v>1</v>
      </c>
      <c r="I65" s="98">
        <v>315</v>
      </c>
      <c r="J65" s="98">
        <v>110000000</v>
      </c>
      <c r="K65" s="98">
        <v>6</v>
      </c>
      <c r="L65" s="98">
        <v>1320</v>
      </c>
      <c r="M65" s="98">
        <v>347694000</v>
      </c>
      <c r="N65" s="98">
        <v>2</v>
      </c>
      <c r="O65" s="98">
        <v>831</v>
      </c>
      <c r="P65" s="98">
        <v>82492000</v>
      </c>
      <c r="Q65" s="98">
        <v>0</v>
      </c>
      <c r="R65" s="98">
        <v>0</v>
      </c>
      <c r="S65" s="98">
        <v>0</v>
      </c>
      <c r="T65" s="98">
        <v>2</v>
      </c>
      <c r="U65" s="98">
        <v>425</v>
      </c>
      <c r="V65" s="98">
        <v>42080000</v>
      </c>
      <c r="W65" s="98">
        <v>19</v>
      </c>
      <c r="X65" s="98">
        <v>6571</v>
      </c>
      <c r="Y65" s="98">
        <v>328989000</v>
      </c>
      <c r="Z65" s="98">
        <v>21</v>
      </c>
      <c r="AA65" s="98">
        <v>6973</v>
      </c>
      <c r="AB65" s="98">
        <v>532256000</v>
      </c>
      <c r="AC65" s="98">
        <v>17</v>
      </c>
      <c r="AD65" s="98">
        <v>5798</v>
      </c>
      <c r="AE65" s="98">
        <v>451203000</v>
      </c>
      <c r="AF65" s="98">
        <v>11</v>
      </c>
      <c r="AG65" s="98">
        <v>3786</v>
      </c>
      <c r="AH65" s="98">
        <v>335787000</v>
      </c>
      <c r="AI65" s="98">
        <v>13</v>
      </c>
      <c r="AJ65" s="98">
        <v>5252</v>
      </c>
      <c r="AK65" s="98">
        <v>320750000</v>
      </c>
      <c r="AL65" s="98">
        <v>1</v>
      </c>
      <c r="AM65" s="98">
        <v>49</v>
      </c>
      <c r="AN65" s="98">
        <v>490000</v>
      </c>
      <c r="AO65" s="125"/>
    </row>
    <row r="66" spans="1:41" ht="22.5" customHeight="1" x14ac:dyDescent="0.2">
      <c r="A66" s="89">
        <v>2</v>
      </c>
      <c r="B66" s="90" t="s">
        <v>30</v>
      </c>
      <c r="C66" s="92">
        <f t="shared" ref="C66:AN66" si="28">SUM(C67:C69)</f>
        <v>80</v>
      </c>
      <c r="D66" s="92">
        <f t="shared" si="28"/>
        <v>29376</v>
      </c>
      <c r="E66" s="92">
        <f t="shared" si="28"/>
        <v>47</v>
      </c>
      <c r="F66" s="92">
        <f t="shared" si="28"/>
        <v>13680</v>
      </c>
      <c r="G66" s="92">
        <f t="shared" si="28"/>
        <v>28467924506</v>
      </c>
      <c r="H66" s="92">
        <f t="shared" si="28"/>
        <v>44</v>
      </c>
      <c r="I66" s="92">
        <f t="shared" si="28"/>
        <v>13482</v>
      </c>
      <c r="J66" s="92">
        <f t="shared" si="28"/>
        <v>6845326500</v>
      </c>
      <c r="K66" s="92">
        <f t="shared" si="28"/>
        <v>23</v>
      </c>
      <c r="L66" s="92">
        <f t="shared" si="28"/>
        <v>9540.5</v>
      </c>
      <c r="M66" s="92">
        <f t="shared" si="28"/>
        <v>3642506368</v>
      </c>
      <c r="N66" s="92">
        <f t="shared" si="28"/>
        <v>25</v>
      </c>
      <c r="O66" s="92">
        <f t="shared" si="28"/>
        <v>11312</v>
      </c>
      <c r="P66" s="92">
        <f t="shared" si="28"/>
        <v>928127000</v>
      </c>
      <c r="Q66" s="92">
        <f t="shared" si="28"/>
        <v>32</v>
      </c>
      <c r="R66" s="92">
        <f t="shared" si="28"/>
        <v>3731</v>
      </c>
      <c r="S66" s="92">
        <f t="shared" si="28"/>
        <v>452851000</v>
      </c>
      <c r="T66" s="92">
        <f t="shared" si="28"/>
        <v>42</v>
      </c>
      <c r="U66" s="92">
        <f t="shared" si="28"/>
        <v>11702</v>
      </c>
      <c r="V66" s="92">
        <f t="shared" si="28"/>
        <v>1104602080</v>
      </c>
      <c r="W66" s="92">
        <f t="shared" si="28"/>
        <v>75</v>
      </c>
      <c r="X66" s="92">
        <f t="shared" si="28"/>
        <v>29031.5</v>
      </c>
      <c r="Y66" s="92">
        <f t="shared" si="28"/>
        <v>1567724472</v>
      </c>
      <c r="Z66" s="92">
        <f t="shared" si="28"/>
        <v>74</v>
      </c>
      <c r="AA66" s="92">
        <f t="shared" si="28"/>
        <v>27926.5</v>
      </c>
      <c r="AB66" s="92">
        <f t="shared" si="28"/>
        <v>1664241745</v>
      </c>
      <c r="AC66" s="92">
        <f t="shared" si="28"/>
        <v>75</v>
      </c>
      <c r="AD66" s="92">
        <f t="shared" si="28"/>
        <v>28335.5</v>
      </c>
      <c r="AE66" s="92">
        <f t="shared" si="28"/>
        <v>3215258590</v>
      </c>
      <c r="AF66" s="92">
        <f t="shared" si="28"/>
        <v>35</v>
      </c>
      <c r="AG66" s="92">
        <f t="shared" si="28"/>
        <v>13648</v>
      </c>
      <c r="AH66" s="92">
        <f t="shared" si="28"/>
        <v>1192325000</v>
      </c>
      <c r="AI66" s="92">
        <f t="shared" si="28"/>
        <v>32</v>
      </c>
      <c r="AJ66" s="92">
        <f t="shared" si="28"/>
        <v>14139.5</v>
      </c>
      <c r="AK66" s="92">
        <f t="shared" si="28"/>
        <v>623845570</v>
      </c>
      <c r="AL66" s="92">
        <f t="shared" si="28"/>
        <v>8</v>
      </c>
      <c r="AM66" s="92">
        <f t="shared" si="28"/>
        <v>2180</v>
      </c>
      <c r="AN66" s="92">
        <f t="shared" si="28"/>
        <v>21984000</v>
      </c>
      <c r="AO66" s="92"/>
    </row>
    <row r="67" spans="1:41" ht="22.5" customHeight="1" x14ac:dyDescent="0.2">
      <c r="A67" s="99"/>
      <c r="B67" s="100" t="s">
        <v>37</v>
      </c>
      <c r="C67" s="101">
        <v>30</v>
      </c>
      <c r="D67" s="101">
        <v>7984</v>
      </c>
      <c r="E67" s="101">
        <v>30</v>
      </c>
      <c r="F67" s="101">
        <v>8403</v>
      </c>
      <c r="G67" s="103">
        <v>19273209200</v>
      </c>
      <c r="H67" s="103">
        <v>29</v>
      </c>
      <c r="I67" s="103">
        <v>8682</v>
      </c>
      <c r="J67" s="103">
        <v>4345693500</v>
      </c>
      <c r="K67" s="103">
        <v>0</v>
      </c>
      <c r="L67" s="101">
        <v>0</v>
      </c>
      <c r="M67" s="101">
        <v>0</v>
      </c>
      <c r="N67" s="101">
        <v>3</v>
      </c>
      <c r="O67" s="101">
        <v>945</v>
      </c>
      <c r="P67" s="101">
        <v>99077000</v>
      </c>
      <c r="Q67" s="101">
        <v>18</v>
      </c>
      <c r="R67" s="101">
        <v>2242</v>
      </c>
      <c r="S67" s="101">
        <v>249002000</v>
      </c>
      <c r="T67" s="101">
        <v>28</v>
      </c>
      <c r="U67" s="101">
        <v>7114</v>
      </c>
      <c r="V67" s="101">
        <v>722652000</v>
      </c>
      <c r="W67" s="101">
        <v>26</v>
      </c>
      <c r="X67" s="101">
        <v>8111</v>
      </c>
      <c r="Y67" s="101">
        <v>419221000</v>
      </c>
      <c r="Z67" s="101">
        <v>28</v>
      </c>
      <c r="AA67" s="101">
        <v>7997</v>
      </c>
      <c r="AB67" s="101">
        <v>567409464</v>
      </c>
      <c r="AC67" s="101">
        <v>28</v>
      </c>
      <c r="AD67" s="101">
        <v>8675</v>
      </c>
      <c r="AE67" s="101">
        <v>1168898500</v>
      </c>
      <c r="AF67" s="101">
        <v>12</v>
      </c>
      <c r="AG67" s="101">
        <v>3790</v>
      </c>
      <c r="AH67" s="101">
        <v>412738000</v>
      </c>
      <c r="AI67" s="101">
        <v>0</v>
      </c>
      <c r="AJ67" s="101">
        <v>0</v>
      </c>
      <c r="AK67" s="101">
        <v>0</v>
      </c>
      <c r="AL67" s="101">
        <v>0</v>
      </c>
      <c r="AM67" s="101">
        <v>0</v>
      </c>
      <c r="AN67" s="101">
        <v>0</v>
      </c>
      <c r="AO67" s="101"/>
    </row>
    <row r="68" spans="1:41" ht="22.5" customHeight="1" x14ac:dyDescent="0.2">
      <c r="A68" s="99"/>
      <c r="B68" s="102" t="s">
        <v>38</v>
      </c>
      <c r="C68" s="103">
        <v>29</v>
      </c>
      <c r="D68" s="103">
        <v>14040</v>
      </c>
      <c r="E68" s="103">
        <v>15</v>
      </c>
      <c r="F68" s="103">
        <v>4930</v>
      </c>
      <c r="G68" s="103">
        <v>8549589306</v>
      </c>
      <c r="H68" s="103">
        <v>14</v>
      </c>
      <c r="I68" s="103">
        <v>4471</v>
      </c>
      <c r="J68" s="103">
        <v>2364633000</v>
      </c>
      <c r="K68" s="103">
        <v>15</v>
      </c>
      <c r="L68" s="103">
        <v>7267.5</v>
      </c>
      <c r="M68" s="103">
        <v>2703005868</v>
      </c>
      <c r="N68" s="103">
        <v>18</v>
      </c>
      <c r="O68" s="103">
        <v>8973</v>
      </c>
      <c r="P68" s="103">
        <v>615325000</v>
      </c>
      <c r="Q68" s="103">
        <v>13</v>
      </c>
      <c r="R68" s="103">
        <v>1482</v>
      </c>
      <c r="S68" s="103">
        <v>202834000</v>
      </c>
      <c r="T68" s="103">
        <v>13</v>
      </c>
      <c r="U68" s="103">
        <v>4248</v>
      </c>
      <c r="V68" s="103">
        <v>345850080</v>
      </c>
      <c r="W68" s="103">
        <v>29</v>
      </c>
      <c r="X68" s="103">
        <v>13595.5</v>
      </c>
      <c r="Y68" s="103">
        <v>677836000</v>
      </c>
      <c r="Z68" s="103">
        <v>26</v>
      </c>
      <c r="AA68" s="103">
        <v>12601.5</v>
      </c>
      <c r="AB68" s="103">
        <v>664301809</v>
      </c>
      <c r="AC68" s="103">
        <v>29</v>
      </c>
      <c r="AD68" s="103">
        <v>13221.5</v>
      </c>
      <c r="AE68" s="103">
        <v>1521297000</v>
      </c>
      <c r="AF68" s="103">
        <v>11</v>
      </c>
      <c r="AG68" s="103">
        <v>5399</v>
      </c>
      <c r="AH68" s="103">
        <v>298505000</v>
      </c>
      <c r="AI68" s="103">
        <v>17</v>
      </c>
      <c r="AJ68" s="103">
        <v>8796.5</v>
      </c>
      <c r="AK68" s="103">
        <v>346651000</v>
      </c>
      <c r="AL68" s="103">
        <v>5</v>
      </c>
      <c r="AM68" s="103">
        <v>1699</v>
      </c>
      <c r="AN68" s="103">
        <v>18319500</v>
      </c>
      <c r="AO68" s="103"/>
    </row>
    <row r="69" spans="1:41" ht="22.5" customHeight="1" x14ac:dyDescent="0.2">
      <c r="A69" s="99"/>
      <c r="B69" s="102" t="s">
        <v>39</v>
      </c>
      <c r="C69" s="98">
        <v>21</v>
      </c>
      <c r="D69" s="98">
        <v>7352</v>
      </c>
      <c r="E69" s="98">
        <v>2</v>
      </c>
      <c r="F69" s="98">
        <v>347</v>
      </c>
      <c r="G69" s="98">
        <v>645126000</v>
      </c>
      <c r="H69" s="98">
        <v>1</v>
      </c>
      <c r="I69" s="98">
        <v>329</v>
      </c>
      <c r="J69" s="98">
        <v>135000000</v>
      </c>
      <c r="K69" s="98">
        <v>8</v>
      </c>
      <c r="L69" s="98">
        <v>2273</v>
      </c>
      <c r="M69" s="98">
        <v>939500500</v>
      </c>
      <c r="N69" s="98">
        <v>4</v>
      </c>
      <c r="O69" s="98">
        <v>1394</v>
      </c>
      <c r="P69" s="98">
        <v>213725000</v>
      </c>
      <c r="Q69" s="98">
        <v>1</v>
      </c>
      <c r="R69" s="98">
        <v>7</v>
      </c>
      <c r="S69" s="98">
        <v>1015000</v>
      </c>
      <c r="T69" s="98">
        <v>1</v>
      </c>
      <c r="U69" s="98">
        <v>340</v>
      </c>
      <c r="V69" s="98">
        <v>36100000</v>
      </c>
      <c r="W69" s="98">
        <v>20</v>
      </c>
      <c r="X69" s="98">
        <v>7325</v>
      </c>
      <c r="Y69" s="98">
        <v>470667472</v>
      </c>
      <c r="Z69" s="98">
        <v>20</v>
      </c>
      <c r="AA69" s="98">
        <v>7328</v>
      </c>
      <c r="AB69" s="98">
        <v>432530472</v>
      </c>
      <c r="AC69" s="98">
        <v>18</v>
      </c>
      <c r="AD69" s="98">
        <v>6439</v>
      </c>
      <c r="AE69" s="98">
        <v>525063090</v>
      </c>
      <c r="AF69" s="98">
        <v>12</v>
      </c>
      <c r="AG69" s="98">
        <v>4459</v>
      </c>
      <c r="AH69" s="98">
        <v>481082000</v>
      </c>
      <c r="AI69" s="98">
        <v>15</v>
      </c>
      <c r="AJ69" s="98">
        <v>5343</v>
      </c>
      <c r="AK69" s="98">
        <v>277194570</v>
      </c>
      <c r="AL69" s="98">
        <v>3</v>
      </c>
      <c r="AM69" s="98">
        <v>481</v>
      </c>
      <c r="AN69" s="98">
        <v>3664500</v>
      </c>
      <c r="AO69" s="98"/>
    </row>
    <row r="70" spans="1:41" ht="22.5" customHeight="1" x14ac:dyDescent="0.2">
      <c r="A70" s="89">
        <v>3</v>
      </c>
      <c r="B70" s="90" t="s">
        <v>31</v>
      </c>
      <c r="C70" s="92">
        <f t="shared" ref="C70:AN70" si="29">SUM(C71:C73)</f>
        <v>80</v>
      </c>
      <c r="D70" s="92">
        <f t="shared" si="29"/>
        <v>29833</v>
      </c>
      <c r="E70" s="92">
        <f t="shared" si="29"/>
        <v>49</v>
      </c>
      <c r="F70" s="92">
        <f t="shared" si="29"/>
        <v>13347</v>
      </c>
      <c r="G70" s="92">
        <f t="shared" si="29"/>
        <v>27667086379</v>
      </c>
      <c r="H70" s="92">
        <f t="shared" si="29"/>
        <v>48</v>
      </c>
      <c r="I70" s="92">
        <f t="shared" si="29"/>
        <v>13208</v>
      </c>
      <c r="J70" s="92">
        <f t="shared" si="29"/>
        <v>6789949860</v>
      </c>
      <c r="K70" s="92">
        <f t="shared" si="29"/>
        <v>19</v>
      </c>
      <c r="L70" s="92">
        <f t="shared" si="29"/>
        <v>8103</v>
      </c>
      <c r="M70" s="92">
        <f t="shared" si="29"/>
        <v>2023147500</v>
      </c>
      <c r="N70" s="92">
        <f t="shared" si="29"/>
        <v>22</v>
      </c>
      <c r="O70" s="92">
        <f t="shared" si="29"/>
        <v>10304</v>
      </c>
      <c r="P70" s="92">
        <f t="shared" si="29"/>
        <v>781238000</v>
      </c>
      <c r="Q70" s="92">
        <f t="shared" si="29"/>
        <v>31</v>
      </c>
      <c r="R70" s="92">
        <f t="shared" si="29"/>
        <v>2887</v>
      </c>
      <c r="S70" s="92">
        <f t="shared" si="29"/>
        <v>356732400</v>
      </c>
      <c r="T70" s="92">
        <f t="shared" si="29"/>
        <v>43</v>
      </c>
      <c r="U70" s="92">
        <f t="shared" si="29"/>
        <v>10828</v>
      </c>
      <c r="V70" s="92">
        <f t="shared" si="29"/>
        <v>997744380</v>
      </c>
      <c r="W70" s="92">
        <f t="shared" si="29"/>
        <v>75</v>
      </c>
      <c r="X70" s="92">
        <f t="shared" si="29"/>
        <v>28652</v>
      </c>
      <c r="Y70" s="92">
        <f t="shared" si="29"/>
        <v>1496159000</v>
      </c>
      <c r="Z70" s="92">
        <f t="shared" si="29"/>
        <v>72</v>
      </c>
      <c r="AA70" s="92">
        <f t="shared" si="29"/>
        <v>27710</v>
      </c>
      <c r="AB70" s="92">
        <f t="shared" si="29"/>
        <v>1693781500</v>
      </c>
      <c r="AC70" s="92">
        <f t="shared" si="29"/>
        <v>75</v>
      </c>
      <c r="AD70" s="92">
        <f t="shared" si="29"/>
        <v>27755</v>
      </c>
      <c r="AE70" s="92">
        <f t="shared" si="29"/>
        <v>3240602000</v>
      </c>
      <c r="AF70" s="92">
        <f t="shared" si="29"/>
        <v>38</v>
      </c>
      <c r="AG70" s="92">
        <f t="shared" si="29"/>
        <v>13154</v>
      </c>
      <c r="AH70" s="92">
        <f t="shared" si="29"/>
        <v>1102155900</v>
      </c>
      <c r="AI70" s="92">
        <f t="shared" si="29"/>
        <v>32</v>
      </c>
      <c r="AJ70" s="92">
        <f t="shared" si="29"/>
        <v>13838</v>
      </c>
      <c r="AK70" s="92">
        <f t="shared" si="29"/>
        <v>599862260</v>
      </c>
      <c r="AL70" s="92">
        <f t="shared" si="29"/>
        <v>10</v>
      </c>
      <c r="AM70" s="92">
        <f t="shared" si="29"/>
        <v>2520</v>
      </c>
      <c r="AN70" s="92">
        <f t="shared" si="29"/>
        <v>30676000</v>
      </c>
      <c r="AO70" s="92"/>
    </row>
    <row r="71" spans="1:41" ht="22.5" customHeight="1" x14ac:dyDescent="0.2">
      <c r="A71" s="99"/>
      <c r="B71" s="100" t="s">
        <v>37</v>
      </c>
      <c r="C71" s="95">
        <v>30</v>
      </c>
      <c r="D71" s="95">
        <v>8177</v>
      </c>
      <c r="E71" s="95">
        <v>30</v>
      </c>
      <c r="F71" s="95">
        <v>8121</v>
      </c>
      <c r="G71" s="95">
        <v>17294910879</v>
      </c>
      <c r="H71" s="95">
        <v>30</v>
      </c>
      <c r="I71" s="95">
        <v>8104</v>
      </c>
      <c r="J71" s="95">
        <v>4231397100</v>
      </c>
      <c r="K71" s="95"/>
      <c r="L71" s="95"/>
      <c r="M71" s="95"/>
      <c r="N71" s="95">
        <v>1</v>
      </c>
      <c r="O71" s="95">
        <v>559</v>
      </c>
      <c r="P71" s="95">
        <v>85435000</v>
      </c>
      <c r="Q71" s="95">
        <v>19</v>
      </c>
      <c r="R71" s="95">
        <v>1894</v>
      </c>
      <c r="S71" s="95">
        <v>220747400</v>
      </c>
      <c r="T71" s="95">
        <v>27</v>
      </c>
      <c r="U71" s="95">
        <v>5963</v>
      </c>
      <c r="V71" s="95">
        <v>560829380</v>
      </c>
      <c r="W71" s="95">
        <v>26</v>
      </c>
      <c r="X71" s="95">
        <v>7341</v>
      </c>
      <c r="Y71" s="95">
        <v>393589000</v>
      </c>
      <c r="Z71" s="95">
        <v>26</v>
      </c>
      <c r="AA71" s="95">
        <v>7673</v>
      </c>
      <c r="AB71" s="95">
        <v>592491000</v>
      </c>
      <c r="AC71" s="95">
        <v>27</v>
      </c>
      <c r="AD71" s="95">
        <v>7831</v>
      </c>
      <c r="AE71" s="95">
        <v>1078729000</v>
      </c>
      <c r="AF71" s="95">
        <v>13</v>
      </c>
      <c r="AG71" s="95">
        <v>3445</v>
      </c>
      <c r="AH71" s="95">
        <v>385265000</v>
      </c>
      <c r="AI71" s="95">
        <v>0</v>
      </c>
      <c r="AJ71" s="95">
        <v>0</v>
      </c>
      <c r="AK71" s="95">
        <v>0</v>
      </c>
      <c r="AL71" s="95">
        <v>0</v>
      </c>
      <c r="AM71" s="95">
        <v>0</v>
      </c>
      <c r="AN71" s="95">
        <v>0</v>
      </c>
      <c r="AO71" s="95"/>
    </row>
    <row r="72" spans="1:41" ht="22.5" customHeight="1" x14ac:dyDescent="0.2">
      <c r="A72" s="99"/>
      <c r="B72" s="102" t="s">
        <v>38</v>
      </c>
      <c r="C72" s="103">
        <v>29</v>
      </c>
      <c r="D72" s="103">
        <v>13658</v>
      </c>
      <c r="E72" s="103">
        <v>17</v>
      </c>
      <c r="F72" s="103">
        <v>4933</v>
      </c>
      <c r="G72" s="103">
        <v>9359975500</v>
      </c>
      <c r="H72" s="103">
        <v>17</v>
      </c>
      <c r="I72" s="103">
        <v>4829</v>
      </c>
      <c r="J72" s="103">
        <v>2434552760</v>
      </c>
      <c r="K72" s="103">
        <v>17</v>
      </c>
      <c r="L72" s="103">
        <v>7890</v>
      </c>
      <c r="M72" s="103">
        <v>1922437500</v>
      </c>
      <c r="N72" s="103">
        <v>17</v>
      </c>
      <c r="O72" s="103">
        <v>8135</v>
      </c>
      <c r="P72" s="103">
        <v>519623000</v>
      </c>
      <c r="Q72" s="103">
        <v>11</v>
      </c>
      <c r="R72" s="103">
        <v>990</v>
      </c>
      <c r="S72" s="103">
        <v>135550000</v>
      </c>
      <c r="T72" s="103">
        <v>14</v>
      </c>
      <c r="U72" s="103">
        <v>4577</v>
      </c>
      <c r="V72" s="103">
        <v>408615000</v>
      </c>
      <c r="W72" s="103">
        <v>29</v>
      </c>
      <c r="X72" s="103">
        <v>13427</v>
      </c>
      <c r="Y72" s="103">
        <v>684331000</v>
      </c>
      <c r="Z72" s="103">
        <v>26</v>
      </c>
      <c r="AA72" s="103">
        <v>12150</v>
      </c>
      <c r="AB72" s="103">
        <v>661146000</v>
      </c>
      <c r="AC72" s="103">
        <v>29</v>
      </c>
      <c r="AD72" s="103">
        <v>12769</v>
      </c>
      <c r="AE72" s="103">
        <v>1581121000</v>
      </c>
      <c r="AF72" s="103">
        <v>11</v>
      </c>
      <c r="AG72" s="103">
        <v>4287</v>
      </c>
      <c r="AH72" s="103">
        <v>205480900</v>
      </c>
      <c r="AI72" s="103">
        <v>19</v>
      </c>
      <c r="AJ72" s="103">
        <v>8418</v>
      </c>
      <c r="AK72" s="103">
        <v>324490000</v>
      </c>
      <c r="AL72" s="103">
        <v>5</v>
      </c>
      <c r="AM72" s="103">
        <v>1742</v>
      </c>
      <c r="AN72" s="103">
        <v>24412000</v>
      </c>
      <c r="AO72" s="103"/>
    </row>
    <row r="73" spans="1:41" ht="22.5" customHeight="1" x14ac:dyDescent="0.2">
      <c r="A73" s="99"/>
      <c r="B73" s="102" t="s">
        <v>39</v>
      </c>
      <c r="C73" s="120">
        <v>21</v>
      </c>
      <c r="D73" s="120">
        <v>7998</v>
      </c>
      <c r="E73" s="120">
        <v>2</v>
      </c>
      <c r="F73" s="120">
        <v>293</v>
      </c>
      <c r="G73" s="120">
        <v>1012200000</v>
      </c>
      <c r="H73" s="120">
        <v>1</v>
      </c>
      <c r="I73" s="120">
        <v>275</v>
      </c>
      <c r="J73" s="120">
        <v>124000000</v>
      </c>
      <c r="K73" s="120">
        <v>2</v>
      </c>
      <c r="L73" s="120">
        <v>213</v>
      </c>
      <c r="M73" s="120">
        <v>100710000</v>
      </c>
      <c r="N73" s="120">
        <v>4</v>
      </c>
      <c r="O73" s="120">
        <v>1610</v>
      </c>
      <c r="P73" s="120">
        <v>176180000</v>
      </c>
      <c r="Q73" s="120">
        <v>1</v>
      </c>
      <c r="R73" s="120">
        <v>3</v>
      </c>
      <c r="S73" s="120">
        <v>435000</v>
      </c>
      <c r="T73" s="120">
        <v>2</v>
      </c>
      <c r="U73" s="120">
        <v>288</v>
      </c>
      <c r="V73" s="120">
        <v>28300000</v>
      </c>
      <c r="W73" s="120">
        <v>20</v>
      </c>
      <c r="X73" s="120">
        <v>7884</v>
      </c>
      <c r="Y73" s="120">
        <v>418239000</v>
      </c>
      <c r="Z73" s="120">
        <v>20</v>
      </c>
      <c r="AA73" s="120">
        <v>7887</v>
      </c>
      <c r="AB73" s="120">
        <v>440144500</v>
      </c>
      <c r="AC73" s="120">
        <v>19</v>
      </c>
      <c r="AD73" s="120">
        <v>7155</v>
      </c>
      <c r="AE73" s="120">
        <v>580752000</v>
      </c>
      <c r="AF73" s="120">
        <v>14</v>
      </c>
      <c r="AG73" s="120">
        <v>5422</v>
      </c>
      <c r="AH73" s="120">
        <v>511410000</v>
      </c>
      <c r="AI73" s="120">
        <v>13</v>
      </c>
      <c r="AJ73" s="120">
        <v>5420</v>
      </c>
      <c r="AK73" s="120">
        <v>275372260</v>
      </c>
      <c r="AL73" s="120">
        <v>5</v>
      </c>
      <c r="AM73" s="120">
        <v>778</v>
      </c>
      <c r="AN73" s="120">
        <v>6264000</v>
      </c>
      <c r="AO73" s="120"/>
    </row>
    <row r="74" spans="1:41" ht="22.5" customHeight="1" x14ac:dyDescent="0.2">
      <c r="A74" s="86" t="s">
        <v>51</v>
      </c>
      <c r="B74" s="87" t="s">
        <v>52</v>
      </c>
      <c r="C74" s="88">
        <f t="shared" ref="C74:AE74" si="30">C75+C80+C85</f>
        <v>233</v>
      </c>
      <c r="D74" s="88">
        <f t="shared" si="30"/>
        <v>59296</v>
      </c>
      <c r="E74" s="88">
        <f t="shared" si="30"/>
        <v>101</v>
      </c>
      <c r="F74" s="88">
        <f t="shared" si="30"/>
        <v>23247</v>
      </c>
      <c r="G74" s="88">
        <f t="shared" si="30"/>
        <v>45531359616</v>
      </c>
      <c r="H74" s="88">
        <f t="shared" si="30"/>
        <v>109</v>
      </c>
      <c r="I74" s="88">
        <f t="shared" si="30"/>
        <v>25145</v>
      </c>
      <c r="J74" s="88">
        <f t="shared" si="30"/>
        <v>15055575296</v>
      </c>
      <c r="K74" s="88">
        <f t="shared" si="30"/>
        <v>101</v>
      </c>
      <c r="L74" s="88">
        <f t="shared" si="30"/>
        <v>29659</v>
      </c>
      <c r="M74" s="88">
        <f t="shared" si="30"/>
        <v>12934332000</v>
      </c>
      <c r="N74" s="88">
        <f t="shared" si="30"/>
        <v>8</v>
      </c>
      <c r="O74" s="88">
        <f t="shared" si="30"/>
        <v>2201</v>
      </c>
      <c r="P74" s="88">
        <f t="shared" si="30"/>
        <v>207200000</v>
      </c>
      <c r="Q74" s="88">
        <f t="shared" si="30"/>
        <v>98</v>
      </c>
      <c r="R74" s="88">
        <f t="shared" si="30"/>
        <v>8019</v>
      </c>
      <c r="S74" s="88">
        <f t="shared" si="30"/>
        <v>651703000</v>
      </c>
      <c r="T74" s="88">
        <f t="shared" si="30"/>
        <v>99</v>
      </c>
      <c r="U74" s="88">
        <f t="shared" si="30"/>
        <v>17214</v>
      </c>
      <c r="V74" s="88">
        <f t="shared" si="30"/>
        <v>993247000</v>
      </c>
      <c r="W74" s="88">
        <f t="shared" si="30"/>
        <v>210</v>
      </c>
      <c r="X74" s="88">
        <f t="shared" si="30"/>
        <v>52947</v>
      </c>
      <c r="Y74" s="88">
        <f t="shared" si="30"/>
        <v>3135088800</v>
      </c>
      <c r="Z74" s="88">
        <f t="shared" si="30"/>
        <v>147</v>
      </c>
      <c r="AA74" s="88">
        <f t="shared" si="30"/>
        <v>37255</v>
      </c>
      <c r="AB74" s="88">
        <f t="shared" si="30"/>
        <v>1818775262</v>
      </c>
      <c r="AC74" s="88">
        <f t="shared" si="30"/>
        <v>211</v>
      </c>
      <c r="AD74" s="88">
        <f t="shared" si="30"/>
        <v>55407</v>
      </c>
      <c r="AE74" s="88">
        <f t="shared" si="30"/>
        <v>7507605124</v>
      </c>
      <c r="AF74" s="88"/>
      <c r="AG74" s="88"/>
      <c r="AH74" s="88"/>
      <c r="AI74" s="88">
        <f t="shared" ref="AI74:AN74" si="31">AI75+AI80+AI85</f>
        <v>71</v>
      </c>
      <c r="AJ74" s="88">
        <f t="shared" si="31"/>
        <v>19876</v>
      </c>
      <c r="AK74" s="88">
        <f t="shared" si="31"/>
        <v>1067052635</v>
      </c>
      <c r="AL74" s="88">
        <f t="shared" si="31"/>
        <v>11</v>
      </c>
      <c r="AM74" s="88">
        <f t="shared" si="31"/>
        <v>3158</v>
      </c>
      <c r="AN74" s="88">
        <f t="shared" si="31"/>
        <v>139336000</v>
      </c>
      <c r="AO74" s="88"/>
    </row>
    <row r="75" spans="1:41" ht="22.5" customHeight="1" x14ac:dyDescent="0.2">
      <c r="A75" s="89">
        <v>1</v>
      </c>
      <c r="B75" s="90" t="s">
        <v>29</v>
      </c>
      <c r="C75" s="89">
        <f t="shared" ref="C75:AE75" si="32">SUM(C76:C79)</f>
        <v>78</v>
      </c>
      <c r="D75" s="92">
        <f t="shared" si="32"/>
        <v>19486</v>
      </c>
      <c r="E75" s="92">
        <f t="shared" si="32"/>
        <v>31</v>
      </c>
      <c r="F75" s="92">
        <f t="shared" si="32"/>
        <v>7618</v>
      </c>
      <c r="G75" s="92">
        <f t="shared" si="32"/>
        <v>12438969000</v>
      </c>
      <c r="H75" s="92">
        <f t="shared" si="32"/>
        <v>35</v>
      </c>
      <c r="I75" s="92">
        <f t="shared" si="32"/>
        <v>8362</v>
      </c>
      <c r="J75" s="92">
        <f t="shared" si="32"/>
        <v>4238537000</v>
      </c>
      <c r="K75" s="92">
        <f t="shared" si="32"/>
        <v>32</v>
      </c>
      <c r="L75" s="92">
        <f t="shared" si="32"/>
        <v>9182</v>
      </c>
      <c r="M75" s="92">
        <f t="shared" si="32"/>
        <v>3769137000</v>
      </c>
      <c r="N75" s="92">
        <f t="shared" si="32"/>
        <v>2</v>
      </c>
      <c r="O75" s="92">
        <f t="shared" si="32"/>
        <v>676</v>
      </c>
      <c r="P75" s="92">
        <f t="shared" si="32"/>
        <v>44930000</v>
      </c>
      <c r="Q75" s="92">
        <f t="shared" si="32"/>
        <v>31</v>
      </c>
      <c r="R75" s="92">
        <f t="shared" si="32"/>
        <v>2288</v>
      </c>
      <c r="S75" s="92">
        <f t="shared" si="32"/>
        <v>209618000</v>
      </c>
      <c r="T75" s="92">
        <f t="shared" si="32"/>
        <v>35</v>
      </c>
      <c r="U75" s="92">
        <f t="shared" si="32"/>
        <v>6209</v>
      </c>
      <c r="V75" s="92">
        <f t="shared" si="32"/>
        <v>430715000</v>
      </c>
      <c r="W75" s="92">
        <f t="shared" si="32"/>
        <v>70</v>
      </c>
      <c r="X75" s="92">
        <f t="shared" si="32"/>
        <v>17071</v>
      </c>
      <c r="Y75" s="92">
        <f t="shared" si="32"/>
        <v>1008637800</v>
      </c>
      <c r="Z75" s="92">
        <f t="shared" si="32"/>
        <v>47</v>
      </c>
      <c r="AA75" s="92">
        <f t="shared" si="32"/>
        <v>12756</v>
      </c>
      <c r="AB75" s="92">
        <f t="shared" si="32"/>
        <v>582627335</v>
      </c>
      <c r="AC75" s="92">
        <f t="shared" si="32"/>
        <v>70</v>
      </c>
      <c r="AD75" s="92">
        <f t="shared" si="32"/>
        <v>17749</v>
      </c>
      <c r="AE75" s="92">
        <f t="shared" si="32"/>
        <v>2377868500</v>
      </c>
      <c r="AF75" s="89"/>
      <c r="AG75" s="89"/>
      <c r="AH75" s="89"/>
      <c r="AI75" s="92">
        <f t="shared" ref="AI75:AN75" si="33">SUM(AI76:AI79)</f>
        <v>28</v>
      </c>
      <c r="AJ75" s="92">
        <f t="shared" si="33"/>
        <v>7371</v>
      </c>
      <c r="AK75" s="92">
        <f t="shared" si="33"/>
        <v>363735635</v>
      </c>
      <c r="AL75" s="92">
        <f t="shared" si="33"/>
        <v>3</v>
      </c>
      <c r="AM75" s="92">
        <f t="shared" si="33"/>
        <v>864</v>
      </c>
      <c r="AN75" s="92">
        <f t="shared" si="33"/>
        <v>32424000</v>
      </c>
      <c r="AO75" s="92"/>
    </row>
    <row r="76" spans="1:41" ht="22.5" customHeight="1" x14ac:dyDescent="0.2">
      <c r="A76" s="104"/>
      <c r="B76" s="93" t="s">
        <v>37</v>
      </c>
      <c r="C76" s="104">
        <v>27</v>
      </c>
      <c r="D76" s="105">
        <v>6037</v>
      </c>
      <c r="E76" s="105">
        <v>24</v>
      </c>
      <c r="F76" s="105">
        <v>5528</v>
      </c>
      <c r="G76" s="105">
        <v>9540883000</v>
      </c>
      <c r="H76" s="105">
        <v>27</v>
      </c>
      <c r="I76" s="105">
        <v>5994</v>
      </c>
      <c r="J76" s="105">
        <v>2944270000</v>
      </c>
      <c r="K76" s="105">
        <v>0</v>
      </c>
      <c r="L76" s="105">
        <v>0</v>
      </c>
      <c r="M76" s="105">
        <v>0</v>
      </c>
      <c r="N76" s="105">
        <v>1</v>
      </c>
      <c r="O76" s="105">
        <v>207</v>
      </c>
      <c r="P76" s="105">
        <v>21480000</v>
      </c>
      <c r="Q76" s="105">
        <v>23</v>
      </c>
      <c r="R76" s="105">
        <v>1714</v>
      </c>
      <c r="S76" s="105">
        <v>147368000</v>
      </c>
      <c r="T76" s="105">
        <v>26</v>
      </c>
      <c r="U76" s="105">
        <v>4179</v>
      </c>
      <c r="V76" s="105">
        <v>303320000</v>
      </c>
      <c r="W76" s="105">
        <v>26</v>
      </c>
      <c r="X76" s="105">
        <v>5648</v>
      </c>
      <c r="Y76" s="105">
        <v>274981800</v>
      </c>
      <c r="Z76" s="105">
        <v>20</v>
      </c>
      <c r="AA76" s="105">
        <v>4252</v>
      </c>
      <c r="AB76" s="105">
        <v>203798789</v>
      </c>
      <c r="AC76" s="105">
        <v>24</v>
      </c>
      <c r="AD76" s="105">
        <v>5431</v>
      </c>
      <c r="AE76" s="105">
        <v>681394000</v>
      </c>
      <c r="AF76" s="105">
        <v>22</v>
      </c>
      <c r="AG76" s="105">
        <v>4677</v>
      </c>
      <c r="AH76" s="105">
        <v>450550000</v>
      </c>
      <c r="AI76" s="105">
        <v>0</v>
      </c>
      <c r="AJ76" s="105">
        <v>0</v>
      </c>
      <c r="AK76" s="105">
        <v>0</v>
      </c>
      <c r="AL76" s="105">
        <v>0</v>
      </c>
      <c r="AM76" s="105">
        <v>0</v>
      </c>
      <c r="AN76" s="105">
        <v>0</v>
      </c>
      <c r="AO76" s="105"/>
    </row>
    <row r="77" spans="1:41" ht="22.5" customHeight="1" x14ac:dyDescent="0.2">
      <c r="A77" s="61"/>
      <c r="B77" s="60" t="s">
        <v>38</v>
      </c>
      <c r="C77" s="61">
        <v>32</v>
      </c>
      <c r="D77" s="62">
        <v>8819</v>
      </c>
      <c r="E77" s="62">
        <v>7</v>
      </c>
      <c r="F77" s="62">
        <v>2090</v>
      </c>
      <c r="G77" s="62">
        <v>2898086000</v>
      </c>
      <c r="H77" s="62">
        <v>8</v>
      </c>
      <c r="I77" s="62">
        <v>2368</v>
      </c>
      <c r="J77" s="62">
        <v>1294267000</v>
      </c>
      <c r="K77" s="62">
        <v>17</v>
      </c>
      <c r="L77" s="62">
        <v>5384</v>
      </c>
      <c r="M77" s="62">
        <v>1755545000</v>
      </c>
      <c r="N77" s="62">
        <v>1</v>
      </c>
      <c r="O77" s="62">
        <v>469</v>
      </c>
      <c r="P77" s="62">
        <v>23450000</v>
      </c>
      <c r="Q77" s="62">
        <v>6</v>
      </c>
      <c r="R77" s="62">
        <v>491</v>
      </c>
      <c r="S77" s="62">
        <v>57300000</v>
      </c>
      <c r="T77" s="62">
        <v>7</v>
      </c>
      <c r="U77" s="62">
        <v>1905</v>
      </c>
      <c r="V77" s="62">
        <v>115270000</v>
      </c>
      <c r="W77" s="62">
        <v>27</v>
      </c>
      <c r="X77" s="62">
        <v>7544</v>
      </c>
      <c r="Y77" s="62">
        <v>488335000</v>
      </c>
      <c r="Z77" s="62">
        <v>18</v>
      </c>
      <c r="AA77" s="62">
        <v>5740</v>
      </c>
      <c r="AB77" s="62">
        <v>247518348</v>
      </c>
      <c r="AC77" s="62">
        <v>27</v>
      </c>
      <c r="AD77" s="62">
        <v>7755</v>
      </c>
      <c r="AE77" s="62">
        <v>1190092000</v>
      </c>
      <c r="AF77" s="62">
        <v>8</v>
      </c>
      <c r="AG77" s="62">
        <v>2267</v>
      </c>
      <c r="AH77" s="62">
        <v>132170000</v>
      </c>
      <c r="AI77" s="62">
        <v>21</v>
      </c>
      <c r="AJ77" s="62">
        <v>6204</v>
      </c>
      <c r="AK77" s="62">
        <v>288910635</v>
      </c>
      <c r="AL77" s="62">
        <v>3</v>
      </c>
      <c r="AM77" s="62">
        <v>864</v>
      </c>
      <c r="AN77" s="62">
        <v>32424000</v>
      </c>
      <c r="AO77" s="62"/>
    </row>
    <row r="78" spans="1:41" ht="22.5" customHeight="1" x14ac:dyDescent="0.2">
      <c r="A78" s="61"/>
      <c r="B78" s="60" t="s">
        <v>39</v>
      </c>
      <c r="C78" s="61">
        <v>18</v>
      </c>
      <c r="D78" s="62">
        <v>4220</v>
      </c>
      <c r="E78" s="62">
        <v>0</v>
      </c>
      <c r="F78" s="62">
        <v>0</v>
      </c>
      <c r="G78" s="62">
        <v>0</v>
      </c>
      <c r="H78" s="62">
        <v>0</v>
      </c>
      <c r="I78" s="62">
        <v>0</v>
      </c>
      <c r="J78" s="62">
        <v>0</v>
      </c>
      <c r="K78" s="62">
        <v>15</v>
      </c>
      <c r="L78" s="62">
        <v>3798</v>
      </c>
      <c r="M78" s="62">
        <v>2013592000</v>
      </c>
      <c r="N78" s="62">
        <v>0</v>
      </c>
      <c r="O78" s="62">
        <v>0</v>
      </c>
      <c r="P78" s="62">
        <v>0</v>
      </c>
      <c r="Q78" s="62">
        <v>2</v>
      </c>
      <c r="R78" s="62">
        <v>83</v>
      </c>
      <c r="S78" s="62">
        <v>4950000</v>
      </c>
      <c r="T78" s="62">
        <v>2</v>
      </c>
      <c r="U78" s="62">
        <v>125</v>
      </c>
      <c r="V78" s="62">
        <v>12125000</v>
      </c>
      <c r="W78" s="62">
        <v>16</v>
      </c>
      <c r="X78" s="62">
        <v>3469</v>
      </c>
      <c r="Y78" s="62">
        <v>215801000</v>
      </c>
      <c r="Z78" s="62">
        <v>9</v>
      </c>
      <c r="AA78" s="62">
        <v>2764</v>
      </c>
      <c r="AB78" s="62">
        <v>131310198</v>
      </c>
      <c r="AC78" s="62">
        <v>18</v>
      </c>
      <c r="AD78" s="62">
        <v>4230</v>
      </c>
      <c r="AE78" s="62">
        <v>461452500</v>
      </c>
      <c r="AF78" s="62">
        <v>4</v>
      </c>
      <c r="AG78" s="62">
        <v>739</v>
      </c>
      <c r="AH78" s="62">
        <v>69910000</v>
      </c>
      <c r="AI78" s="62">
        <v>7</v>
      </c>
      <c r="AJ78" s="62">
        <v>1167</v>
      </c>
      <c r="AK78" s="62">
        <v>74825000</v>
      </c>
      <c r="AL78" s="62">
        <v>0</v>
      </c>
      <c r="AM78" s="62">
        <v>0</v>
      </c>
      <c r="AN78" s="62">
        <v>0</v>
      </c>
      <c r="AO78" s="62"/>
    </row>
    <row r="79" spans="1:41" ht="22.5" customHeight="1" x14ac:dyDescent="0.2">
      <c r="A79" s="106"/>
      <c r="B79" s="107" t="s">
        <v>43</v>
      </c>
      <c r="C79" s="127">
        <v>1</v>
      </c>
      <c r="D79" s="127">
        <v>410</v>
      </c>
      <c r="E79" s="127"/>
      <c r="F79" s="127"/>
      <c r="G79" s="128"/>
      <c r="H79" s="127"/>
      <c r="I79" s="127"/>
      <c r="J79" s="127"/>
      <c r="K79" s="127"/>
      <c r="L79" s="127"/>
      <c r="M79" s="127"/>
      <c r="N79" s="127"/>
      <c r="O79" s="127"/>
      <c r="P79" s="127"/>
      <c r="Q79" s="127"/>
      <c r="R79" s="127"/>
      <c r="S79" s="127"/>
      <c r="T79" s="127"/>
      <c r="U79" s="127"/>
      <c r="V79" s="127"/>
      <c r="W79" s="128">
        <v>1</v>
      </c>
      <c r="X79" s="128">
        <v>410</v>
      </c>
      <c r="Y79" s="128">
        <v>29520000</v>
      </c>
      <c r="Z79" s="128"/>
      <c r="AA79" s="128"/>
      <c r="AB79" s="128"/>
      <c r="AC79" s="128">
        <v>1</v>
      </c>
      <c r="AD79" s="128">
        <v>333</v>
      </c>
      <c r="AE79" s="128">
        <v>44930000</v>
      </c>
      <c r="AF79" s="128">
        <v>1</v>
      </c>
      <c r="AG79" s="128">
        <v>417</v>
      </c>
      <c r="AH79" s="128">
        <v>8340000</v>
      </c>
      <c r="AI79" s="128"/>
      <c r="AJ79" s="127"/>
      <c r="AK79" s="127"/>
      <c r="AL79" s="127"/>
      <c r="AM79" s="127"/>
      <c r="AN79" s="127"/>
      <c r="AO79" s="128"/>
    </row>
    <row r="80" spans="1:41" ht="22.5" customHeight="1" x14ac:dyDescent="0.2">
      <c r="A80" s="110">
        <v>2</v>
      </c>
      <c r="B80" s="111" t="s">
        <v>30</v>
      </c>
      <c r="C80" s="110">
        <f t="shared" ref="C80:AE80" si="34">SUM(C81:C84)</f>
        <v>78</v>
      </c>
      <c r="D80" s="112">
        <f t="shared" si="34"/>
        <v>19737</v>
      </c>
      <c r="E80" s="112">
        <f t="shared" si="34"/>
        <v>37</v>
      </c>
      <c r="F80" s="112">
        <f t="shared" si="34"/>
        <v>8339</v>
      </c>
      <c r="G80" s="112">
        <f t="shared" si="34"/>
        <v>17195602616</v>
      </c>
      <c r="H80" s="112">
        <f t="shared" si="34"/>
        <v>37</v>
      </c>
      <c r="I80" s="112">
        <f t="shared" si="34"/>
        <v>8403</v>
      </c>
      <c r="J80" s="112">
        <f t="shared" si="34"/>
        <v>5250991063</v>
      </c>
      <c r="K80" s="112">
        <f t="shared" si="34"/>
        <v>35</v>
      </c>
      <c r="L80" s="112">
        <f t="shared" si="34"/>
        <v>10201</v>
      </c>
      <c r="M80" s="112">
        <f t="shared" si="34"/>
        <v>4302970250</v>
      </c>
      <c r="N80" s="112">
        <f t="shared" si="34"/>
        <v>1</v>
      </c>
      <c r="O80" s="112">
        <f t="shared" si="34"/>
        <v>205</v>
      </c>
      <c r="P80" s="112">
        <f t="shared" si="34"/>
        <v>12300000</v>
      </c>
      <c r="Q80" s="112">
        <f t="shared" si="34"/>
        <v>34</v>
      </c>
      <c r="R80" s="112">
        <f t="shared" si="34"/>
        <v>3314</v>
      </c>
      <c r="S80" s="112">
        <f t="shared" si="34"/>
        <v>244419000</v>
      </c>
      <c r="T80" s="112">
        <f t="shared" si="34"/>
        <v>31</v>
      </c>
      <c r="U80" s="112">
        <f t="shared" si="34"/>
        <v>5538</v>
      </c>
      <c r="V80" s="112">
        <f t="shared" si="34"/>
        <v>253252000</v>
      </c>
      <c r="W80" s="112">
        <f t="shared" si="34"/>
        <v>70</v>
      </c>
      <c r="X80" s="112">
        <f t="shared" si="34"/>
        <v>18219</v>
      </c>
      <c r="Y80" s="112">
        <f t="shared" si="34"/>
        <v>1058368000</v>
      </c>
      <c r="Z80" s="112">
        <f t="shared" si="34"/>
        <v>48</v>
      </c>
      <c r="AA80" s="112">
        <f t="shared" si="34"/>
        <v>13211</v>
      </c>
      <c r="AB80" s="112">
        <f t="shared" si="34"/>
        <v>651181927</v>
      </c>
      <c r="AC80" s="112">
        <f t="shared" si="34"/>
        <v>71</v>
      </c>
      <c r="AD80" s="112">
        <f t="shared" si="34"/>
        <v>18959</v>
      </c>
      <c r="AE80" s="112">
        <f t="shared" si="34"/>
        <v>2516529624</v>
      </c>
      <c r="AF80" s="110"/>
      <c r="AG80" s="110"/>
      <c r="AH80" s="110"/>
      <c r="AI80" s="112">
        <f t="shared" ref="AI80:AN80" si="35">SUM(AI81:AI84)</f>
        <v>24</v>
      </c>
      <c r="AJ80" s="112">
        <f t="shared" si="35"/>
        <v>7108</v>
      </c>
      <c r="AK80" s="112">
        <f t="shared" si="35"/>
        <v>378674000</v>
      </c>
      <c r="AL80" s="112">
        <f t="shared" si="35"/>
        <v>5</v>
      </c>
      <c r="AM80" s="112">
        <f t="shared" si="35"/>
        <v>1545</v>
      </c>
      <c r="AN80" s="112">
        <f t="shared" si="35"/>
        <v>68192000</v>
      </c>
      <c r="AO80" s="112"/>
    </row>
    <row r="81" spans="1:41" ht="22.5" customHeight="1" x14ac:dyDescent="0.2">
      <c r="A81" s="99"/>
      <c r="B81" s="100" t="s">
        <v>37</v>
      </c>
      <c r="C81" s="104">
        <v>27</v>
      </c>
      <c r="D81" s="129">
        <v>6054</v>
      </c>
      <c r="E81" s="129">
        <v>28</v>
      </c>
      <c r="F81" s="129">
        <v>6027</v>
      </c>
      <c r="G81" s="129">
        <v>12762866616</v>
      </c>
      <c r="H81" s="129">
        <v>28</v>
      </c>
      <c r="I81" s="129">
        <v>6008</v>
      </c>
      <c r="J81" s="129">
        <v>3801935000</v>
      </c>
      <c r="K81" s="129">
        <v>0</v>
      </c>
      <c r="L81" s="129">
        <v>0</v>
      </c>
      <c r="M81" s="129">
        <v>0</v>
      </c>
      <c r="N81" s="129">
        <v>1</v>
      </c>
      <c r="O81" s="129">
        <v>205</v>
      </c>
      <c r="P81" s="129">
        <v>12300000</v>
      </c>
      <c r="Q81" s="129">
        <v>27</v>
      </c>
      <c r="R81" s="129">
        <v>2201</v>
      </c>
      <c r="S81" s="129">
        <v>171649000</v>
      </c>
      <c r="T81" s="129">
        <v>24</v>
      </c>
      <c r="U81" s="129">
        <v>3568</v>
      </c>
      <c r="V81" s="129">
        <v>177802000</v>
      </c>
      <c r="W81" s="129">
        <v>27</v>
      </c>
      <c r="X81" s="129">
        <v>5878</v>
      </c>
      <c r="Y81" s="129">
        <v>295379000</v>
      </c>
      <c r="Z81" s="129">
        <v>20</v>
      </c>
      <c r="AA81" s="129">
        <v>4153</v>
      </c>
      <c r="AB81" s="129">
        <v>214607427</v>
      </c>
      <c r="AC81" s="129">
        <v>25</v>
      </c>
      <c r="AD81" s="129">
        <v>5456</v>
      </c>
      <c r="AE81" s="129">
        <v>702124000</v>
      </c>
      <c r="AF81" s="129">
        <v>22</v>
      </c>
      <c r="AG81" s="129">
        <v>4291</v>
      </c>
      <c r="AH81" s="129">
        <v>384110000</v>
      </c>
      <c r="AI81" s="129">
        <v>0</v>
      </c>
      <c r="AJ81" s="129">
        <v>0</v>
      </c>
      <c r="AK81" s="129">
        <v>0</v>
      </c>
      <c r="AL81" s="129">
        <v>0</v>
      </c>
      <c r="AM81" s="129">
        <v>0</v>
      </c>
      <c r="AN81" s="129">
        <v>0</v>
      </c>
      <c r="AO81" s="129"/>
    </row>
    <row r="82" spans="1:41" ht="22.5" customHeight="1" x14ac:dyDescent="0.2">
      <c r="A82" s="122"/>
      <c r="B82" s="102" t="s">
        <v>38</v>
      </c>
      <c r="C82" s="61">
        <v>32</v>
      </c>
      <c r="D82" s="130">
        <v>8804</v>
      </c>
      <c r="E82" s="130">
        <v>9</v>
      </c>
      <c r="F82" s="130">
        <v>2312</v>
      </c>
      <c r="G82" s="130">
        <v>4432736000</v>
      </c>
      <c r="H82" s="130">
        <v>9</v>
      </c>
      <c r="I82" s="130">
        <v>2395</v>
      </c>
      <c r="J82" s="130">
        <v>1449056063</v>
      </c>
      <c r="K82" s="130">
        <v>17</v>
      </c>
      <c r="L82" s="130">
        <v>5879</v>
      </c>
      <c r="M82" s="130">
        <v>1936196750</v>
      </c>
      <c r="N82" s="130"/>
      <c r="O82" s="130"/>
      <c r="P82" s="130"/>
      <c r="Q82" s="130">
        <v>7</v>
      </c>
      <c r="R82" s="130">
        <v>1113</v>
      </c>
      <c r="S82" s="130">
        <v>72770000</v>
      </c>
      <c r="T82" s="130">
        <v>7</v>
      </c>
      <c r="U82" s="130">
        <v>1970</v>
      </c>
      <c r="V82" s="130">
        <v>75450000</v>
      </c>
      <c r="W82" s="130">
        <v>26</v>
      </c>
      <c r="X82" s="130">
        <v>8291</v>
      </c>
      <c r="Y82" s="130">
        <v>507622000</v>
      </c>
      <c r="Z82" s="130">
        <v>18</v>
      </c>
      <c r="AA82" s="130">
        <v>5852</v>
      </c>
      <c r="AB82" s="130">
        <v>263918500</v>
      </c>
      <c r="AC82" s="130">
        <v>27</v>
      </c>
      <c r="AD82" s="130">
        <v>8729</v>
      </c>
      <c r="AE82" s="130">
        <v>1307989500</v>
      </c>
      <c r="AF82" s="130">
        <v>1</v>
      </c>
      <c r="AG82" s="130">
        <v>476</v>
      </c>
      <c r="AH82" s="130">
        <v>38080000</v>
      </c>
      <c r="AI82" s="130">
        <v>21</v>
      </c>
      <c r="AJ82" s="130">
        <v>6492</v>
      </c>
      <c r="AK82" s="130">
        <v>343194000</v>
      </c>
      <c r="AL82" s="130">
        <v>5</v>
      </c>
      <c r="AM82" s="130">
        <v>1545</v>
      </c>
      <c r="AN82" s="130">
        <v>68192000</v>
      </c>
      <c r="AO82" s="130"/>
    </row>
    <row r="83" spans="1:41" ht="22.5" customHeight="1" x14ac:dyDescent="0.2">
      <c r="A83" s="122"/>
      <c r="B83" s="102" t="s">
        <v>39</v>
      </c>
      <c r="C83" s="61">
        <v>18</v>
      </c>
      <c r="D83" s="130">
        <v>4466</v>
      </c>
      <c r="E83" s="130"/>
      <c r="F83" s="130"/>
      <c r="G83" s="130"/>
      <c r="H83" s="130"/>
      <c r="I83" s="130"/>
      <c r="J83" s="130"/>
      <c r="K83" s="130">
        <v>18</v>
      </c>
      <c r="L83" s="130">
        <v>4322</v>
      </c>
      <c r="M83" s="130">
        <v>2366773500</v>
      </c>
      <c r="N83" s="130"/>
      <c r="O83" s="130"/>
      <c r="P83" s="130"/>
      <c r="Q83" s="130"/>
      <c r="R83" s="130"/>
      <c r="S83" s="130"/>
      <c r="T83" s="130"/>
      <c r="U83" s="130"/>
      <c r="V83" s="130"/>
      <c r="W83" s="130">
        <v>16</v>
      </c>
      <c r="X83" s="130">
        <v>3637</v>
      </c>
      <c r="Y83" s="130">
        <v>225613000</v>
      </c>
      <c r="Z83" s="130">
        <v>10</v>
      </c>
      <c r="AA83" s="130">
        <v>3206</v>
      </c>
      <c r="AB83" s="130">
        <v>172656000</v>
      </c>
      <c r="AC83" s="130">
        <v>18</v>
      </c>
      <c r="AD83" s="130">
        <v>4445</v>
      </c>
      <c r="AE83" s="130">
        <v>462053124</v>
      </c>
      <c r="AF83" s="130">
        <v>1</v>
      </c>
      <c r="AG83" s="130">
        <v>261</v>
      </c>
      <c r="AH83" s="130">
        <v>28710000</v>
      </c>
      <c r="AI83" s="130">
        <v>3</v>
      </c>
      <c r="AJ83" s="130">
        <v>616</v>
      </c>
      <c r="AK83" s="130">
        <v>35480000</v>
      </c>
      <c r="AL83" s="130">
        <v>0</v>
      </c>
      <c r="AM83" s="130">
        <v>0</v>
      </c>
      <c r="AN83" s="130">
        <v>0</v>
      </c>
      <c r="AO83" s="130"/>
    </row>
    <row r="84" spans="1:41" ht="22.5" customHeight="1" x14ac:dyDescent="0.2">
      <c r="A84" s="66"/>
      <c r="B84" s="116" t="s">
        <v>43</v>
      </c>
      <c r="C84" s="127">
        <v>1</v>
      </c>
      <c r="D84" s="128">
        <v>413</v>
      </c>
      <c r="E84" s="128"/>
      <c r="F84" s="128"/>
      <c r="G84" s="128"/>
      <c r="H84" s="128"/>
      <c r="I84" s="128"/>
      <c r="J84" s="128"/>
      <c r="K84" s="128"/>
      <c r="L84" s="128"/>
      <c r="M84" s="128"/>
      <c r="N84" s="128"/>
      <c r="O84" s="128"/>
      <c r="P84" s="128"/>
      <c r="Q84" s="128"/>
      <c r="R84" s="128"/>
      <c r="S84" s="128"/>
      <c r="T84" s="128"/>
      <c r="U84" s="128"/>
      <c r="V84" s="128"/>
      <c r="W84" s="128">
        <v>1</v>
      </c>
      <c r="X84" s="128">
        <v>413</v>
      </c>
      <c r="Y84" s="128">
        <v>29754000</v>
      </c>
      <c r="Z84" s="128"/>
      <c r="AA84" s="128"/>
      <c r="AB84" s="128"/>
      <c r="AC84" s="128">
        <v>1</v>
      </c>
      <c r="AD84" s="128">
        <v>329</v>
      </c>
      <c r="AE84" s="128">
        <v>44363000</v>
      </c>
      <c r="AF84" s="128">
        <v>1</v>
      </c>
      <c r="AG84" s="128">
        <v>369</v>
      </c>
      <c r="AH84" s="128">
        <v>7380000</v>
      </c>
      <c r="AI84" s="128"/>
      <c r="AJ84" s="128"/>
      <c r="AK84" s="128"/>
      <c r="AL84" s="128"/>
      <c r="AM84" s="128"/>
      <c r="AN84" s="128"/>
      <c r="AO84" s="128"/>
    </row>
    <row r="85" spans="1:41" ht="22.5" customHeight="1" x14ac:dyDescent="0.2">
      <c r="A85" s="110">
        <v>3</v>
      </c>
      <c r="B85" s="111" t="s">
        <v>31</v>
      </c>
      <c r="C85" s="110">
        <f t="shared" ref="C85:AE85" si="36">SUM(C86:C89)</f>
        <v>77</v>
      </c>
      <c r="D85" s="112">
        <f t="shared" si="36"/>
        <v>20073</v>
      </c>
      <c r="E85" s="112">
        <f t="shared" si="36"/>
        <v>33</v>
      </c>
      <c r="F85" s="112">
        <f t="shared" si="36"/>
        <v>7290</v>
      </c>
      <c r="G85" s="112">
        <f t="shared" si="36"/>
        <v>15896788000</v>
      </c>
      <c r="H85" s="112">
        <f t="shared" si="36"/>
        <v>37</v>
      </c>
      <c r="I85" s="112">
        <f t="shared" si="36"/>
        <v>8380</v>
      </c>
      <c r="J85" s="112">
        <f t="shared" si="36"/>
        <v>5566047233</v>
      </c>
      <c r="K85" s="112">
        <f t="shared" si="36"/>
        <v>34</v>
      </c>
      <c r="L85" s="112">
        <f t="shared" si="36"/>
        <v>10276</v>
      </c>
      <c r="M85" s="112">
        <f t="shared" si="36"/>
        <v>4862224750</v>
      </c>
      <c r="N85" s="112">
        <f t="shared" si="36"/>
        <v>5</v>
      </c>
      <c r="O85" s="112">
        <f t="shared" si="36"/>
        <v>1320</v>
      </c>
      <c r="P85" s="112">
        <f t="shared" si="36"/>
        <v>149970000</v>
      </c>
      <c r="Q85" s="112">
        <f t="shared" si="36"/>
        <v>33</v>
      </c>
      <c r="R85" s="112">
        <f t="shared" si="36"/>
        <v>2417</v>
      </c>
      <c r="S85" s="112">
        <f t="shared" si="36"/>
        <v>197666000</v>
      </c>
      <c r="T85" s="112">
        <f t="shared" si="36"/>
        <v>33</v>
      </c>
      <c r="U85" s="112">
        <f t="shared" si="36"/>
        <v>5467</v>
      </c>
      <c r="V85" s="112">
        <f t="shared" si="36"/>
        <v>309280000</v>
      </c>
      <c r="W85" s="112">
        <f t="shared" si="36"/>
        <v>70</v>
      </c>
      <c r="X85" s="112">
        <f t="shared" si="36"/>
        <v>17657</v>
      </c>
      <c r="Y85" s="112">
        <f t="shared" si="36"/>
        <v>1068083000</v>
      </c>
      <c r="Z85" s="112">
        <f t="shared" si="36"/>
        <v>52</v>
      </c>
      <c r="AA85" s="112">
        <f t="shared" si="36"/>
        <v>11288</v>
      </c>
      <c r="AB85" s="112">
        <f t="shared" si="36"/>
        <v>584966000</v>
      </c>
      <c r="AC85" s="112">
        <f t="shared" si="36"/>
        <v>70</v>
      </c>
      <c r="AD85" s="112">
        <f t="shared" si="36"/>
        <v>18699</v>
      </c>
      <c r="AE85" s="112">
        <f t="shared" si="36"/>
        <v>2613207000</v>
      </c>
      <c r="AF85" s="110"/>
      <c r="AG85" s="110"/>
      <c r="AH85" s="110"/>
      <c r="AI85" s="112">
        <f t="shared" ref="AI85:AN85" si="37">SUM(AI86:AI89)</f>
        <v>19</v>
      </c>
      <c r="AJ85" s="112">
        <f t="shared" si="37"/>
        <v>5397</v>
      </c>
      <c r="AK85" s="112">
        <f t="shared" si="37"/>
        <v>324643000</v>
      </c>
      <c r="AL85" s="112">
        <f t="shared" si="37"/>
        <v>3</v>
      </c>
      <c r="AM85" s="112">
        <f t="shared" si="37"/>
        <v>749</v>
      </c>
      <c r="AN85" s="112">
        <f t="shared" si="37"/>
        <v>38720000</v>
      </c>
      <c r="AO85" s="112"/>
    </row>
    <row r="86" spans="1:41" ht="22.5" customHeight="1" x14ac:dyDescent="0.2">
      <c r="A86" s="99"/>
      <c r="B86" s="100" t="s">
        <v>37</v>
      </c>
      <c r="C86" s="131">
        <v>28</v>
      </c>
      <c r="D86" s="129">
        <v>5876</v>
      </c>
      <c r="E86" s="129">
        <v>25</v>
      </c>
      <c r="F86" s="129">
        <v>5197</v>
      </c>
      <c r="G86" s="129">
        <v>10544953000</v>
      </c>
      <c r="H86" s="129">
        <v>28</v>
      </c>
      <c r="I86" s="129">
        <v>5857</v>
      </c>
      <c r="J86" s="129">
        <v>3970497233</v>
      </c>
      <c r="K86" s="129">
        <v>1</v>
      </c>
      <c r="L86" s="129">
        <v>200</v>
      </c>
      <c r="M86" s="129">
        <v>12500000</v>
      </c>
      <c r="N86" s="129">
        <v>1</v>
      </c>
      <c r="O86" s="129">
        <v>200</v>
      </c>
      <c r="P86" s="129">
        <v>0</v>
      </c>
      <c r="Q86" s="129">
        <v>27</v>
      </c>
      <c r="R86" s="129">
        <v>1908</v>
      </c>
      <c r="S86" s="129">
        <v>123336000</v>
      </c>
      <c r="T86" s="129">
        <v>26</v>
      </c>
      <c r="U86" s="129">
        <v>3604</v>
      </c>
      <c r="V86" s="129">
        <v>207770000</v>
      </c>
      <c r="W86" s="129">
        <v>28</v>
      </c>
      <c r="X86" s="129">
        <v>5843</v>
      </c>
      <c r="Y86" s="129">
        <v>291693000</v>
      </c>
      <c r="Z86" s="129">
        <v>28</v>
      </c>
      <c r="AA86" s="129">
        <v>3394</v>
      </c>
      <c r="AB86" s="129">
        <v>183042000</v>
      </c>
      <c r="AC86" s="129">
        <v>26</v>
      </c>
      <c r="AD86" s="129">
        <v>5531</v>
      </c>
      <c r="AE86" s="129">
        <v>712158000</v>
      </c>
      <c r="AF86" s="129">
        <v>19</v>
      </c>
      <c r="AG86" s="129">
        <v>3687</v>
      </c>
      <c r="AH86" s="129">
        <v>330920000</v>
      </c>
      <c r="AI86" s="129">
        <v>0</v>
      </c>
      <c r="AJ86" s="129">
        <v>0</v>
      </c>
      <c r="AK86" s="129">
        <v>0</v>
      </c>
      <c r="AL86" s="129">
        <v>0</v>
      </c>
      <c r="AM86" s="129">
        <v>0</v>
      </c>
      <c r="AN86" s="129">
        <v>0</v>
      </c>
      <c r="AO86" s="129"/>
    </row>
    <row r="87" spans="1:41" ht="22.5" customHeight="1" x14ac:dyDescent="0.2">
      <c r="A87" s="122"/>
      <c r="B87" s="102" t="s">
        <v>38</v>
      </c>
      <c r="C87" s="132">
        <v>31</v>
      </c>
      <c r="D87" s="130">
        <v>8965</v>
      </c>
      <c r="E87" s="130">
        <v>8</v>
      </c>
      <c r="F87" s="130">
        <v>2093</v>
      </c>
      <c r="G87" s="130">
        <v>5351835000</v>
      </c>
      <c r="H87" s="130">
        <v>9</v>
      </c>
      <c r="I87" s="130">
        <v>2523</v>
      </c>
      <c r="J87" s="130">
        <v>1595550000</v>
      </c>
      <c r="K87" s="130">
        <v>16</v>
      </c>
      <c r="L87" s="130">
        <v>5510</v>
      </c>
      <c r="M87" s="130">
        <v>1894472750</v>
      </c>
      <c r="N87" s="130">
        <v>3</v>
      </c>
      <c r="O87" s="130">
        <v>481</v>
      </c>
      <c r="P87" s="130">
        <v>83400000</v>
      </c>
      <c r="Q87" s="130">
        <v>6</v>
      </c>
      <c r="R87" s="130">
        <v>509</v>
      </c>
      <c r="S87" s="130">
        <v>74330000</v>
      </c>
      <c r="T87" s="130">
        <v>7</v>
      </c>
      <c r="U87" s="130">
        <v>1863</v>
      </c>
      <c r="V87" s="130">
        <v>101510000</v>
      </c>
      <c r="W87" s="130">
        <v>26</v>
      </c>
      <c r="X87" s="130">
        <v>7978</v>
      </c>
      <c r="Y87" s="130">
        <v>532269000</v>
      </c>
      <c r="Z87" s="130">
        <v>15</v>
      </c>
      <c r="AA87" s="130">
        <v>4709</v>
      </c>
      <c r="AB87" s="130">
        <v>214177000</v>
      </c>
      <c r="AC87" s="130">
        <v>27</v>
      </c>
      <c r="AD87" s="130">
        <v>8261</v>
      </c>
      <c r="AE87" s="130">
        <v>1340869000</v>
      </c>
      <c r="AF87" s="130">
        <v>2</v>
      </c>
      <c r="AG87" s="130">
        <v>250</v>
      </c>
      <c r="AH87" s="130">
        <v>13113000</v>
      </c>
      <c r="AI87" s="130">
        <v>18</v>
      </c>
      <c r="AJ87" s="130">
        <v>5220</v>
      </c>
      <c r="AK87" s="130">
        <v>310483000</v>
      </c>
      <c r="AL87" s="130">
        <v>3</v>
      </c>
      <c r="AM87" s="130">
        <v>749</v>
      </c>
      <c r="AN87" s="130">
        <v>38720000</v>
      </c>
      <c r="AO87" s="130"/>
    </row>
    <row r="88" spans="1:41" ht="22.5" customHeight="1" x14ac:dyDescent="0.2">
      <c r="A88" s="122"/>
      <c r="B88" s="102" t="s">
        <v>39</v>
      </c>
      <c r="C88" s="132">
        <v>17</v>
      </c>
      <c r="D88" s="130">
        <v>4797</v>
      </c>
      <c r="E88" s="130">
        <v>0</v>
      </c>
      <c r="F88" s="130">
        <v>0</v>
      </c>
      <c r="G88" s="130">
        <v>0</v>
      </c>
      <c r="H88" s="130">
        <v>0</v>
      </c>
      <c r="I88" s="130">
        <v>0</v>
      </c>
      <c r="J88" s="130">
        <v>0</v>
      </c>
      <c r="K88" s="130">
        <v>17</v>
      </c>
      <c r="L88" s="130">
        <v>4566</v>
      </c>
      <c r="M88" s="130">
        <v>2955252000</v>
      </c>
      <c r="N88" s="130">
        <v>1</v>
      </c>
      <c r="O88" s="130">
        <v>639</v>
      </c>
      <c r="P88" s="130">
        <v>66570000</v>
      </c>
      <c r="Q88" s="130">
        <v>0</v>
      </c>
      <c r="R88" s="130">
        <v>0</v>
      </c>
      <c r="S88" s="130">
        <v>0</v>
      </c>
      <c r="T88" s="130">
        <v>0</v>
      </c>
      <c r="U88" s="130">
        <v>0</v>
      </c>
      <c r="V88" s="130">
        <v>0</v>
      </c>
      <c r="W88" s="130">
        <v>15</v>
      </c>
      <c r="X88" s="130">
        <v>3726</v>
      </c>
      <c r="Y88" s="130">
        <v>239171000</v>
      </c>
      <c r="Z88" s="130">
        <v>9</v>
      </c>
      <c r="AA88" s="130">
        <v>3185</v>
      </c>
      <c r="AB88" s="130">
        <v>187747000</v>
      </c>
      <c r="AC88" s="130">
        <v>16</v>
      </c>
      <c r="AD88" s="130">
        <v>4483</v>
      </c>
      <c r="AE88" s="130">
        <v>502940000</v>
      </c>
      <c r="AF88" s="130">
        <v>1</v>
      </c>
      <c r="AG88" s="130">
        <v>309</v>
      </c>
      <c r="AH88" s="130">
        <v>33990000</v>
      </c>
      <c r="AI88" s="130">
        <v>1</v>
      </c>
      <c r="AJ88" s="130">
        <v>177</v>
      </c>
      <c r="AK88" s="130">
        <v>14160000</v>
      </c>
      <c r="AL88" s="130">
        <v>0</v>
      </c>
      <c r="AM88" s="130">
        <v>0</v>
      </c>
      <c r="AN88" s="130">
        <v>0</v>
      </c>
      <c r="AO88" s="130"/>
    </row>
    <row r="89" spans="1:41" s="136" customFormat="1" ht="22.5" customHeight="1" x14ac:dyDescent="0.2">
      <c r="A89" s="133"/>
      <c r="B89" s="134" t="s">
        <v>43</v>
      </c>
      <c r="C89" s="135">
        <v>1</v>
      </c>
      <c r="D89" s="135">
        <v>435</v>
      </c>
      <c r="E89" s="135"/>
      <c r="F89" s="135"/>
      <c r="G89" s="135"/>
      <c r="H89" s="135"/>
      <c r="I89" s="135"/>
      <c r="J89" s="135"/>
      <c r="K89" s="135"/>
      <c r="L89" s="135"/>
      <c r="M89" s="135"/>
      <c r="N89" s="135"/>
      <c r="O89" s="135"/>
      <c r="P89" s="135"/>
      <c r="Q89" s="135"/>
      <c r="R89" s="135"/>
      <c r="S89" s="135"/>
      <c r="T89" s="135"/>
      <c r="U89" s="135"/>
      <c r="V89" s="135"/>
      <c r="W89" s="135">
        <v>1</v>
      </c>
      <c r="X89" s="135">
        <v>110</v>
      </c>
      <c r="Y89" s="135">
        <v>4950000</v>
      </c>
      <c r="Z89" s="135"/>
      <c r="AA89" s="135"/>
      <c r="AB89" s="135"/>
      <c r="AC89" s="135">
        <v>1</v>
      </c>
      <c r="AD89" s="135">
        <v>424</v>
      </c>
      <c r="AE89" s="135">
        <v>57240000</v>
      </c>
      <c r="AF89" s="135">
        <v>1</v>
      </c>
      <c r="AG89" s="135">
        <v>101</v>
      </c>
      <c r="AH89" s="135">
        <v>2020000</v>
      </c>
      <c r="AI89" s="135"/>
      <c r="AJ89" s="135"/>
      <c r="AK89" s="135"/>
      <c r="AL89" s="135"/>
      <c r="AM89" s="135"/>
      <c r="AN89" s="135"/>
      <c r="AO89" s="135"/>
    </row>
    <row r="90" spans="1:41" ht="22.5" customHeight="1" x14ac:dyDescent="0.2">
      <c r="A90" s="86" t="s">
        <v>53</v>
      </c>
      <c r="B90" s="87" t="s">
        <v>54</v>
      </c>
      <c r="C90" s="88">
        <f t="shared" ref="C90:AE90" si="38">C91+C96+C101</f>
        <v>118</v>
      </c>
      <c r="D90" s="88">
        <f t="shared" si="38"/>
        <v>20158</v>
      </c>
      <c r="E90" s="88">
        <f t="shared" si="38"/>
        <v>42</v>
      </c>
      <c r="F90" s="88">
        <f t="shared" si="38"/>
        <v>6984</v>
      </c>
      <c r="G90" s="88">
        <f t="shared" si="38"/>
        <v>18597086000</v>
      </c>
      <c r="H90" s="88">
        <f t="shared" si="38"/>
        <v>34</v>
      </c>
      <c r="I90" s="88">
        <f t="shared" si="38"/>
        <v>5567</v>
      </c>
      <c r="J90" s="88">
        <f t="shared" si="38"/>
        <v>3082033000</v>
      </c>
      <c r="K90" s="88">
        <f t="shared" si="38"/>
        <v>5</v>
      </c>
      <c r="L90" s="88">
        <f t="shared" si="38"/>
        <v>228</v>
      </c>
      <c r="M90" s="88">
        <f t="shared" si="38"/>
        <v>106350000</v>
      </c>
      <c r="N90" s="88">
        <f t="shared" si="38"/>
        <v>27</v>
      </c>
      <c r="O90" s="88">
        <f t="shared" si="38"/>
        <v>5192</v>
      </c>
      <c r="P90" s="88">
        <f t="shared" si="38"/>
        <v>306870000</v>
      </c>
      <c r="Q90" s="88">
        <f t="shared" si="38"/>
        <v>33</v>
      </c>
      <c r="R90" s="88">
        <f t="shared" si="38"/>
        <v>1602</v>
      </c>
      <c r="S90" s="88">
        <f t="shared" si="38"/>
        <v>203687000</v>
      </c>
      <c r="T90" s="88">
        <f t="shared" si="38"/>
        <v>29</v>
      </c>
      <c r="U90" s="88">
        <f t="shared" si="38"/>
        <v>3316</v>
      </c>
      <c r="V90" s="88">
        <f t="shared" si="38"/>
        <v>315929000</v>
      </c>
      <c r="W90" s="88">
        <f t="shared" si="38"/>
        <v>34</v>
      </c>
      <c r="X90" s="88">
        <f t="shared" si="38"/>
        <v>5319</v>
      </c>
      <c r="Y90" s="88">
        <f t="shared" si="38"/>
        <v>311257000</v>
      </c>
      <c r="Z90" s="88">
        <f t="shared" si="38"/>
        <v>79</v>
      </c>
      <c r="AA90" s="88">
        <f t="shared" si="38"/>
        <v>15711</v>
      </c>
      <c r="AB90" s="88">
        <f t="shared" si="38"/>
        <v>1027733700</v>
      </c>
      <c r="AC90" s="88">
        <f t="shared" si="38"/>
        <v>56</v>
      </c>
      <c r="AD90" s="88">
        <f t="shared" si="38"/>
        <v>10761</v>
      </c>
      <c r="AE90" s="88">
        <f t="shared" si="38"/>
        <v>1200916000</v>
      </c>
      <c r="AF90" s="88"/>
      <c r="AG90" s="88"/>
      <c r="AH90" s="88"/>
      <c r="AI90" s="88">
        <f t="shared" ref="AI90:AN90" si="39">AI91+AI96+AI101</f>
        <v>25</v>
      </c>
      <c r="AJ90" s="88">
        <f t="shared" si="39"/>
        <v>4381</v>
      </c>
      <c r="AK90" s="88">
        <f t="shared" si="39"/>
        <v>185637000</v>
      </c>
      <c r="AL90" s="88">
        <f t="shared" si="39"/>
        <v>7</v>
      </c>
      <c r="AM90" s="88">
        <f t="shared" si="39"/>
        <v>531</v>
      </c>
      <c r="AN90" s="88">
        <f t="shared" si="39"/>
        <v>8172000</v>
      </c>
      <c r="AO90" s="88"/>
    </row>
    <row r="91" spans="1:41" ht="22.5" customHeight="1" x14ac:dyDescent="0.2">
      <c r="A91" s="89">
        <v>1</v>
      </c>
      <c r="B91" s="90" t="s">
        <v>29</v>
      </c>
      <c r="C91" s="89">
        <f t="shared" ref="C91:AE91" si="40">SUM(C92:C95)</f>
        <v>40</v>
      </c>
      <c r="D91" s="92">
        <f t="shared" si="40"/>
        <v>6369</v>
      </c>
      <c r="E91" s="92">
        <f t="shared" si="40"/>
        <v>14</v>
      </c>
      <c r="F91" s="92">
        <f t="shared" si="40"/>
        <v>2311</v>
      </c>
      <c r="G91" s="92">
        <f t="shared" si="40"/>
        <v>5810948000</v>
      </c>
      <c r="H91" s="92">
        <f t="shared" si="40"/>
        <v>11</v>
      </c>
      <c r="I91" s="92">
        <f t="shared" si="40"/>
        <v>1846</v>
      </c>
      <c r="J91" s="92">
        <f t="shared" si="40"/>
        <v>791385000</v>
      </c>
      <c r="K91" s="92">
        <f t="shared" si="40"/>
        <v>1</v>
      </c>
      <c r="L91" s="92">
        <f t="shared" si="40"/>
        <v>69</v>
      </c>
      <c r="M91" s="92">
        <f t="shared" si="40"/>
        <v>29460000</v>
      </c>
      <c r="N91" s="92">
        <f t="shared" si="40"/>
        <v>10</v>
      </c>
      <c r="O91" s="92">
        <f t="shared" si="40"/>
        <v>1755</v>
      </c>
      <c r="P91" s="92">
        <f t="shared" si="40"/>
        <v>114690000</v>
      </c>
      <c r="Q91" s="92">
        <f t="shared" si="40"/>
        <v>12</v>
      </c>
      <c r="R91" s="92">
        <f t="shared" si="40"/>
        <v>551</v>
      </c>
      <c r="S91" s="92">
        <f t="shared" si="40"/>
        <v>68532000</v>
      </c>
      <c r="T91" s="92">
        <f t="shared" si="40"/>
        <v>9</v>
      </c>
      <c r="U91" s="92">
        <f t="shared" si="40"/>
        <v>1238</v>
      </c>
      <c r="V91" s="92">
        <f t="shared" si="40"/>
        <v>114056000</v>
      </c>
      <c r="W91" s="92">
        <f t="shared" si="40"/>
        <v>15</v>
      </c>
      <c r="X91" s="92">
        <f t="shared" si="40"/>
        <v>2343</v>
      </c>
      <c r="Y91" s="92">
        <f t="shared" si="40"/>
        <v>128168000</v>
      </c>
      <c r="Z91" s="92">
        <f t="shared" si="40"/>
        <v>26</v>
      </c>
      <c r="AA91" s="92">
        <f t="shared" si="40"/>
        <v>5121</v>
      </c>
      <c r="AB91" s="92">
        <f t="shared" si="40"/>
        <v>314469500</v>
      </c>
      <c r="AC91" s="92">
        <f t="shared" si="40"/>
        <v>16</v>
      </c>
      <c r="AD91" s="92">
        <f t="shared" si="40"/>
        <v>3079</v>
      </c>
      <c r="AE91" s="92">
        <f t="shared" si="40"/>
        <v>378561000</v>
      </c>
      <c r="AF91" s="89"/>
      <c r="AG91" s="89"/>
      <c r="AH91" s="89"/>
      <c r="AI91" s="92">
        <f t="shared" ref="AI91:AN91" si="41">SUM(AI92:AI95)</f>
        <v>9</v>
      </c>
      <c r="AJ91" s="92">
        <f t="shared" si="41"/>
        <v>1204</v>
      </c>
      <c r="AK91" s="92">
        <f t="shared" si="41"/>
        <v>53922000</v>
      </c>
      <c r="AL91" s="92">
        <f t="shared" si="41"/>
        <v>3</v>
      </c>
      <c r="AM91" s="92">
        <f t="shared" si="41"/>
        <v>175</v>
      </c>
      <c r="AN91" s="92">
        <f t="shared" si="41"/>
        <v>2484000</v>
      </c>
      <c r="AO91" s="92"/>
    </row>
    <row r="92" spans="1:41" ht="22.5" customHeight="1" x14ac:dyDescent="0.2">
      <c r="A92" s="104"/>
      <c r="B92" s="93" t="s">
        <v>37</v>
      </c>
      <c r="C92" s="104">
        <v>14</v>
      </c>
      <c r="D92" s="105">
        <v>2252</v>
      </c>
      <c r="E92" s="105">
        <v>13</v>
      </c>
      <c r="F92" s="105">
        <v>2252</v>
      </c>
      <c r="G92" s="105">
        <v>5778746000</v>
      </c>
      <c r="H92" s="105">
        <v>10</v>
      </c>
      <c r="I92" s="105">
        <v>1787</v>
      </c>
      <c r="J92" s="105">
        <v>784365000</v>
      </c>
      <c r="K92" s="105"/>
      <c r="L92" s="105"/>
      <c r="M92" s="105"/>
      <c r="N92" s="105">
        <v>3</v>
      </c>
      <c r="O92" s="105">
        <v>689</v>
      </c>
      <c r="P92" s="105">
        <v>25350000</v>
      </c>
      <c r="Q92" s="105">
        <v>10</v>
      </c>
      <c r="R92" s="105">
        <v>450</v>
      </c>
      <c r="S92" s="105">
        <v>54472000</v>
      </c>
      <c r="T92" s="105">
        <v>7</v>
      </c>
      <c r="U92" s="105">
        <v>1152</v>
      </c>
      <c r="V92" s="105">
        <v>106806000</v>
      </c>
      <c r="W92" s="105">
        <v>5</v>
      </c>
      <c r="X92" s="105">
        <v>574</v>
      </c>
      <c r="Y92" s="105">
        <v>33370000</v>
      </c>
      <c r="Z92" s="105">
        <v>10</v>
      </c>
      <c r="AA92" s="105">
        <v>1620</v>
      </c>
      <c r="AB92" s="105">
        <v>114990500</v>
      </c>
      <c r="AC92" s="105">
        <v>5</v>
      </c>
      <c r="AD92" s="105">
        <v>898</v>
      </c>
      <c r="AE92" s="105">
        <v>107274000</v>
      </c>
      <c r="AF92" s="105">
        <v>5</v>
      </c>
      <c r="AG92" s="105">
        <v>619</v>
      </c>
      <c r="AH92" s="105">
        <v>63221000</v>
      </c>
      <c r="AI92" s="105"/>
      <c r="AJ92" s="105"/>
      <c r="AK92" s="105"/>
      <c r="AL92" s="105"/>
      <c r="AM92" s="105"/>
      <c r="AN92" s="105"/>
      <c r="AO92" s="105"/>
    </row>
    <row r="93" spans="1:41" ht="22.5" customHeight="1" x14ac:dyDescent="0.2">
      <c r="A93" s="61"/>
      <c r="B93" s="60" t="s">
        <v>38</v>
      </c>
      <c r="C93" s="61">
        <v>14</v>
      </c>
      <c r="D93" s="62">
        <v>2205</v>
      </c>
      <c r="E93" s="62">
        <v>1</v>
      </c>
      <c r="F93" s="62">
        <v>59</v>
      </c>
      <c r="G93" s="62">
        <v>32202000</v>
      </c>
      <c r="H93" s="62">
        <v>1</v>
      </c>
      <c r="I93" s="62">
        <v>59</v>
      </c>
      <c r="J93" s="62">
        <v>7020000</v>
      </c>
      <c r="K93" s="62"/>
      <c r="L93" s="62"/>
      <c r="M93" s="62"/>
      <c r="N93" s="62">
        <v>2</v>
      </c>
      <c r="O93" s="62">
        <v>378</v>
      </c>
      <c r="P93" s="62">
        <v>37800000</v>
      </c>
      <c r="Q93" s="62">
        <v>2</v>
      </c>
      <c r="R93" s="62">
        <v>101</v>
      </c>
      <c r="S93" s="62">
        <v>14060000</v>
      </c>
      <c r="T93" s="62">
        <v>1</v>
      </c>
      <c r="U93" s="62">
        <v>45</v>
      </c>
      <c r="V93" s="62">
        <v>3150000</v>
      </c>
      <c r="W93" s="62">
        <v>2</v>
      </c>
      <c r="X93" s="62">
        <v>528</v>
      </c>
      <c r="Y93" s="62">
        <v>22815000</v>
      </c>
      <c r="Z93" s="62">
        <v>9</v>
      </c>
      <c r="AA93" s="62">
        <v>2134</v>
      </c>
      <c r="AB93" s="62">
        <v>84370000</v>
      </c>
      <c r="AC93" s="62">
        <v>6</v>
      </c>
      <c r="AD93" s="62">
        <v>1477</v>
      </c>
      <c r="AE93" s="62">
        <v>204218000</v>
      </c>
      <c r="AF93" s="62">
        <v>3</v>
      </c>
      <c r="AG93" s="62">
        <v>593</v>
      </c>
      <c r="AH93" s="62">
        <v>49500000</v>
      </c>
      <c r="AI93" s="62">
        <v>4</v>
      </c>
      <c r="AJ93" s="62">
        <v>640</v>
      </c>
      <c r="AK93" s="62">
        <v>27677000</v>
      </c>
      <c r="AL93" s="62">
        <v>2</v>
      </c>
      <c r="AM93" s="62">
        <v>153</v>
      </c>
      <c r="AN93" s="62">
        <v>1494000</v>
      </c>
      <c r="AO93" s="62"/>
    </row>
    <row r="94" spans="1:41" ht="22.5" customHeight="1" x14ac:dyDescent="0.2">
      <c r="A94" s="61"/>
      <c r="B94" s="60" t="s">
        <v>39</v>
      </c>
      <c r="C94" s="61">
        <v>11</v>
      </c>
      <c r="D94" s="62">
        <v>1819</v>
      </c>
      <c r="E94" s="62"/>
      <c r="F94" s="62"/>
      <c r="G94" s="62"/>
      <c r="H94" s="62"/>
      <c r="I94" s="62"/>
      <c r="J94" s="62"/>
      <c r="K94" s="62">
        <v>1</v>
      </c>
      <c r="L94" s="62">
        <v>69</v>
      </c>
      <c r="M94" s="62">
        <v>29460000</v>
      </c>
      <c r="N94" s="62">
        <v>5</v>
      </c>
      <c r="O94" s="62">
        <v>688</v>
      </c>
      <c r="P94" s="62">
        <v>51540000</v>
      </c>
      <c r="Q94" s="62"/>
      <c r="R94" s="62"/>
      <c r="S94" s="62"/>
      <c r="T94" s="62">
        <v>1</v>
      </c>
      <c r="U94" s="62">
        <v>41</v>
      </c>
      <c r="V94" s="62">
        <v>4100000</v>
      </c>
      <c r="W94" s="62">
        <v>7</v>
      </c>
      <c r="X94" s="62">
        <v>1149</v>
      </c>
      <c r="Y94" s="62">
        <v>65467000</v>
      </c>
      <c r="Z94" s="62">
        <v>6</v>
      </c>
      <c r="AA94" s="62">
        <v>1275</v>
      </c>
      <c r="AB94" s="62">
        <v>108187000</v>
      </c>
      <c r="AC94" s="62">
        <v>4</v>
      </c>
      <c r="AD94" s="62">
        <v>612</v>
      </c>
      <c r="AE94" s="62">
        <v>56489000</v>
      </c>
      <c r="AF94" s="62">
        <v>3</v>
      </c>
      <c r="AG94" s="62">
        <v>433</v>
      </c>
      <c r="AH94" s="62">
        <v>26756000</v>
      </c>
      <c r="AI94" s="62">
        <v>4</v>
      </c>
      <c r="AJ94" s="62">
        <v>471</v>
      </c>
      <c r="AK94" s="62">
        <v>19005000</v>
      </c>
      <c r="AL94" s="62">
        <v>1</v>
      </c>
      <c r="AM94" s="62">
        <v>22</v>
      </c>
      <c r="AN94" s="62">
        <v>990000</v>
      </c>
      <c r="AO94" s="62"/>
    </row>
    <row r="95" spans="1:41" ht="22.5" customHeight="1" x14ac:dyDescent="0.2">
      <c r="A95" s="65"/>
      <c r="B95" s="64" t="s">
        <v>43</v>
      </c>
      <c r="C95" s="65">
        <v>1</v>
      </c>
      <c r="D95" s="65">
        <v>93</v>
      </c>
      <c r="E95" s="65"/>
      <c r="F95" s="65"/>
      <c r="G95" s="67"/>
      <c r="H95" s="65"/>
      <c r="I95" s="65"/>
      <c r="J95" s="65"/>
      <c r="K95" s="65"/>
      <c r="L95" s="65"/>
      <c r="M95" s="65"/>
      <c r="N95" s="65"/>
      <c r="O95" s="65"/>
      <c r="P95" s="65"/>
      <c r="Q95" s="65"/>
      <c r="R95" s="65"/>
      <c r="S95" s="65"/>
      <c r="T95" s="65"/>
      <c r="U95" s="65"/>
      <c r="V95" s="65"/>
      <c r="W95" s="137">
        <v>1</v>
      </c>
      <c r="X95" s="65">
        <v>92</v>
      </c>
      <c r="Y95" s="137">
        <v>6516000</v>
      </c>
      <c r="Z95" s="137">
        <v>1</v>
      </c>
      <c r="AA95" s="137">
        <v>92</v>
      </c>
      <c r="AB95" s="137">
        <v>6922000</v>
      </c>
      <c r="AC95" s="137">
        <v>1</v>
      </c>
      <c r="AD95" s="65">
        <v>92</v>
      </c>
      <c r="AE95" s="137">
        <v>10580000</v>
      </c>
      <c r="AF95" s="65"/>
      <c r="AG95" s="65"/>
      <c r="AH95" s="65"/>
      <c r="AI95" s="137">
        <v>1</v>
      </c>
      <c r="AJ95" s="65">
        <v>93</v>
      </c>
      <c r="AK95" s="137">
        <v>7240000</v>
      </c>
      <c r="AL95" s="65"/>
      <c r="AM95" s="65"/>
      <c r="AN95" s="65"/>
      <c r="AO95" s="67"/>
    </row>
    <row r="96" spans="1:41" ht="22.5" customHeight="1" x14ac:dyDescent="0.2">
      <c r="A96" s="89">
        <v>2</v>
      </c>
      <c r="B96" s="90" t="s">
        <v>30</v>
      </c>
      <c r="C96" s="89">
        <f t="shared" ref="C96:AE96" si="42">SUM(C97:C100)</f>
        <v>40</v>
      </c>
      <c r="D96" s="92">
        <f t="shared" si="42"/>
        <v>6881</v>
      </c>
      <c r="E96" s="92">
        <f t="shared" si="42"/>
        <v>14</v>
      </c>
      <c r="F96" s="92">
        <f t="shared" si="42"/>
        <v>2405</v>
      </c>
      <c r="G96" s="92">
        <f t="shared" si="42"/>
        <v>6290474000</v>
      </c>
      <c r="H96" s="92">
        <f t="shared" si="42"/>
        <v>12</v>
      </c>
      <c r="I96" s="92">
        <f t="shared" si="42"/>
        <v>1888</v>
      </c>
      <c r="J96" s="92">
        <f t="shared" si="42"/>
        <v>1121428000</v>
      </c>
      <c r="K96" s="92">
        <f t="shared" si="42"/>
        <v>1</v>
      </c>
      <c r="L96" s="92">
        <f t="shared" si="42"/>
        <v>75</v>
      </c>
      <c r="M96" s="92">
        <f t="shared" si="42"/>
        <v>36090000</v>
      </c>
      <c r="N96" s="92">
        <f t="shared" si="42"/>
        <v>8</v>
      </c>
      <c r="O96" s="92">
        <f t="shared" si="42"/>
        <v>1546</v>
      </c>
      <c r="P96" s="92">
        <f t="shared" si="42"/>
        <v>82910000</v>
      </c>
      <c r="Q96" s="92">
        <f t="shared" si="42"/>
        <v>12</v>
      </c>
      <c r="R96" s="92">
        <f t="shared" si="42"/>
        <v>576</v>
      </c>
      <c r="S96" s="92">
        <f t="shared" si="42"/>
        <v>73122000</v>
      </c>
      <c r="T96" s="92">
        <f t="shared" si="42"/>
        <v>9</v>
      </c>
      <c r="U96" s="92">
        <f t="shared" si="42"/>
        <v>1084</v>
      </c>
      <c r="V96" s="92">
        <f t="shared" si="42"/>
        <v>102960000</v>
      </c>
      <c r="W96" s="92">
        <f t="shared" si="42"/>
        <v>10</v>
      </c>
      <c r="X96" s="92">
        <f t="shared" si="42"/>
        <v>1558</v>
      </c>
      <c r="Y96" s="92">
        <f t="shared" si="42"/>
        <v>90664000</v>
      </c>
      <c r="Z96" s="92">
        <f t="shared" si="42"/>
        <v>25</v>
      </c>
      <c r="AA96" s="92">
        <f t="shared" si="42"/>
        <v>5219</v>
      </c>
      <c r="AB96" s="92">
        <f t="shared" si="42"/>
        <v>329267200</v>
      </c>
      <c r="AC96" s="92">
        <f t="shared" si="42"/>
        <v>18</v>
      </c>
      <c r="AD96" s="92">
        <f t="shared" si="42"/>
        <v>3595</v>
      </c>
      <c r="AE96" s="92">
        <f t="shared" si="42"/>
        <v>322572000</v>
      </c>
      <c r="AF96" s="89"/>
      <c r="AG96" s="89"/>
      <c r="AH96" s="89"/>
      <c r="AI96" s="92">
        <f t="shared" ref="AI96:AN96" si="43">SUM(AI97:AI100)</f>
        <v>8</v>
      </c>
      <c r="AJ96" s="92">
        <f t="shared" si="43"/>
        <v>1616</v>
      </c>
      <c r="AK96" s="92">
        <f t="shared" si="43"/>
        <v>66429000</v>
      </c>
      <c r="AL96" s="92">
        <f t="shared" si="43"/>
        <v>2</v>
      </c>
      <c r="AM96" s="92">
        <f t="shared" si="43"/>
        <v>176</v>
      </c>
      <c r="AN96" s="92">
        <f t="shared" si="43"/>
        <v>2406000</v>
      </c>
      <c r="AO96" s="92"/>
    </row>
    <row r="97" spans="1:41" ht="22.5" customHeight="1" x14ac:dyDescent="0.2">
      <c r="A97" s="99"/>
      <c r="B97" s="100" t="s">
        <v>37</v>
      </c>
      <c r="C97" s="104">
        <v>14</v>
      </c>
      <c r="D97" s="101">
        <v>2308</v>
      </c>
      <c r="E97" s="101">
        <v>13</v>
      </c>
      <c r="F97" s="101">
        <v>2308</v>
      </c>
      <c r="G97" s="101">
        <v>6094634000</v>
      </c>
      <c r="H97" s="101">
        <v>11</v>
      </c>
      <c r="I97" s="101">
        <v>1791</v>
      </c>
      <c r="J97" s="101">
        <v>1077080000</v>
      </c>
      <c r="K97" s="101"/>
      <c r="L97" s="101"/>
      <c r="M97" s="101"/>
      <c r="N97" s="101">
        <v>3</v>
      </c>
      <c r="O97" s="101">
        <v>698</v>
      </c>
      <c r="P97" s="101">
        <v>27115000</v>
      </c>
      <c r="Q97" s="101">
        <v>9</v>
      </c>
      <c r="R97" s="101">
        <v>408</v>
      </c>
      <c r="S97" s="101">
        <v>49352000</v>
      </c>
      <c r="T97" s="101">
        <v>6</v>
      </c>
      <c r="U97" s="101">
        <v>932</v>
      </c>
      <c r="V97" s="101">
        <v>87460000</v>
      </c>
      <c r="W97" s="101">
        <v>3</v>
      </c>
      <c r="X97" s="101">
        <v>403</v>
      </c>
      <c r="Y97" s="101">
        <v>23044000</v>
      </c>
      <c r="Z97" s="101">
        <v>7</v>
      </c>
      <c r="AA97" s="101">
        <v>1315</v>
      </c>
      <c r="AB97" s="101">
        <v>132167000</v>
      </c>
      <c r="AC97" s="101">
        <v>5</v>
      </c>
      <c r="AD97" s="101">
        <v>874</v>
      </c>
      <c r="AE97" s="101">
        <v>105433000</v>
      </c>
      <c r="AF97" s="101">
        <v>2</v>
      </c>
      <c r="AG97" s="101">
        <v>378</v>
      </c>
      <c r="AH97" s="101">
        <v>43162000</v>
      </c>
      <c r="AI97" s="101"/>
      <c r="AJ97" s="101"/>
      <c r="AK97" s="101"/>
      <c r="AL97" s="101"/>
      <c r="AM97" s="101"/>
      <c r="AN97" s="101"/>
      <c r="AO97" s="101"/>
    </row>
    <row r="98" spans="1:41" ht="22.5" customHeight="1" x14ac:dyDescent="0.2">
      <c r="A98" s="122"/>
      <c r="B98" s="102" t="s">
        <v>38</v>
      </c>
      <c r="C98" s="61">
        <v>14</v>
      </c>
      <c r="D98" s="103">
        <v>2579</v>
      </c>
      <c r="E98" s="103">
        <v>1</v>
      </c>
      <c r="F98" s="103">
        <v>97</v>
      </c>
      <c r="G98" s="103">
        <v>195840000</v>
      </c>
      <c r="H98" s="103">
        <v>1</v>
      </c>
      <c r="I98" s="103">
        <v>97</v>
      </c>
      <c r="J98" s="103">
        <v>44348000</v>
      </c>
      <c r="K98" s="103"/>
      <c r="L98" s="103"/>
      <c r="M98" s="103"/>
      <c r="N98" s="103">
        <v>4</v>
      </c>
      <c r="O98" s="103">
        <v>510</v>
      </c>
      <c r="P98" s="103">
        <v>34800000</v>
      </c>
      <c r="Q98" s="103">
        <v>3</v>
      </c>
      <c r="R98" s="103">
        <v>168</v>
      </c>
      <c r="S98" s="103">
        <v>23770000</v>
      </c>
      <c r="T98" s="103">
        <v>2</v>
      </c>
      <c r="U98" s="103">
        <v>122</v>
      </c>
      <c r="V98" s="103">
        <v>12500000</v>
      </c>
      <c r="W98" s="103">
        <v>2</v>
      </c>
      <c r="X98" s="103">
        <v>280</v>
      </c>
      <c r="Y98" s="103">
        <v>14400000</v>
      </c>
      <c r="Z98" s="103">
        <v>11</v>
      </c>
      <c r="AA98" s="103">
        <v>2395</v>
      </c>
      <c r="AB98" s="103">
        <v>105465200</v>
      </c>
      <c r="AC98" s="103">
        <v>7</v>
      </c>
      <c r="AD98" s="103">
        <v>1393</v>
      </c>
      <c r="AE98" s="103">
        <v>95865000</v>
      </c>
      <c r="AF98" s="103">
        <v>1</v>
      </c>
      <c r="AG98" s="103">
        <v>206</v>
      </c>
      <c r="AH98" s="103">
        <v>10300000</v>
      </c>
      <c r="AI98" s="103">
        <v>5</v>
      </c>
      <c r="AJ98" s="103">
        <v>1135</v>
      </c>
      <c r="AK98" s="103">
        <v>47264000</v>
      </c>
      <c r="AL98" s="103">
        <v>1</v>
      </c>
      <c r="AM98" s="103">
        <v>161</v>
      </c>
      <c r="AN98" s="103">
        <v>1956000</v>
      </c>
      <c r="AO98" s="103"/>
    </row>
    <row r="99" spans="1:41" ht="22.5" customHeight="1" x14ac:dyDescent="0.2">
      <c r="A99" s="122"/>
      <c r="B99" s="102" t="s">
        <v>39</v>
      </c>
      <c r="C99" s="61">
        <v>11</v>
      </c>
      <c r="D99" s="103">
        <v>1856</v>
      </c>
      <c r="E99" s="103"/>
      <c r="F99" s="103"/>
      <c r="G99" s="103"/>
      <c r="H99" s="103"/>
      <c r="I99" s="103"/>
      <c r="J99" s="103"/>
      <c r="K99" s="103">
        <v>1</v>
      </c>
      <c r="L99" s="103">
        <v>75</v>
      </c>
      <c r="M99" s="103">
        <v>36090000</v>
      </c>
      <c r="N99" s="103">
        <v>1</v>
      </c>
      <c r="O99" s="103">
        <v>338</v>
      </c>
      <c r="P99" s="103">
        <v>20995000</v>
      </c>
      <c r="Q99" s="103"/>
      <c r="R99" s="103"/>
      <c r="S99" s="103"/>
      <c r="T99" s="103">
        <v>1</v>
      </c>
      <c r="U99" s="103">
        <v>30</v>
      </c>
      <c r="V99" s="103">
        <v>3000000</v>
      </c>
      <c r="W99" s="103">
        <v>5</v>
      </c>
      <c r="X99" s="103">
        <v>875</v>
      </c>
      <c r="Y99" s="103">
        <v>53220000</v>
      </c>
      <c r="Z99" s="103">
        <v>6</v>
      </c>
      <c r="AA99" s="103">
        <v>1371</v>
      </c>
      <c r="AB99" s="103">
        <v>88915000</v>
      </c>
      <c r="AC99" s="103">
        <v>5</v>
      </c>
      <c r="AD99" s="103">
        <v>1192</v>
      </c>
      <c r="AE99" s="103">
        <v>103182000</v>
      </c>
      <c r="AF99" s="103">
        <v>1</v>
      </c>
      <c r="AG99" s="103">
        <v>118</v>
      </c>
      <c r="AH99" s="103">
        <v>11800000</v>
      </c>
      <c r="AI99" s="103">
        <v>2</v>
      </c>
      <c r="AJ99" s="103">
        <v>345</v>
      </c>
      <c r="AK99" s="103">
        <v>8365000</v>
      </c>
      <c r="AL99" s="103">
        <v>1</v>
      </c>
      <c r="AM99" s="103">
        <v>15</v>
      </c>
      <c r="AN99" s="103">
        <v>450000</v>
      </c>
      <c r="AO99" s="103"/>
    </row>
    <row r="100" spans="1:41" ht="22.5" customHeight="1" x14ac:dyDescent="0.2">
      <c r="A100" s="66"/>
      <c r="B100" s="116" t="s">
        <v>43</v>
      </c>
      <c r="C100" s="65">
        <v>1</v>
      </c>
      <c r="D100" s="65">
        <v>138</v>
      </c>
      <c r="E100" s="65"/>
      <c r="F100" s="65"/>
      <c r="G100" s="67"/>
      <c r="H100" s="65"/>
      <c r="I100" s="65"/>
      <c r="J100" s="65"/>
      <c r="K100" s="65"/>
      <c r="L100" s="65"/>
      <c r="M100" s="65"/>
      <c r="N100" s="65"/>
      <c r="O100" s="65"/>
      <c r="P100" s="65"/>
      <c r="Q100" s="65"/>
      <c r="R100" s="65"/>
      <c r="S100" s="65"/>
      <c r="T100" s="65"/>
      <c r="U100" s="65"/>
      <c r="V100" s="65"/>
      <c r="W100" s="65"/>
      <c r="X100" s="65"/>
      <c r="Y100" s="65"/>
      <c r="Z100" s="137">
        <v>1</v>
      </c>
      <c r="AA100" s="65">
        <v>138</v>
      </c>
      <c r="AB100" s="65">
        <v>2720000</v>
      </c>
      <c r="AC100" s="137">
        <v>1</v>
      </c>
      <c r="AD100" s="65">
        <v>136</v>
      </c>
      <c r="AE100" s="137">
        <v>18092000</v>
      </c>
      <c r="AF100" s="65"/>
      <c r="AG100" s="65"/>
      <c r="AH100" s="65"/>
      <c r="AI100" s="137">
        <v>1</v>
      </c>
      <c r="AJ100" s="65">
        <v>136</v>
      </c>
      <c r="AK100" s="137">
        <v>10800000</v>
      </c>
      <c r="AL100" s="65"/>
      <c r="AM100" s="65"/>
      <c r="AN100" s="65"/>
      <c r="AO100" s="67"/>
    </row>
    <row r="101" spans="1:41" ht="22.5" customHeight="1" x14ac:dyDescent="0.2">
      <c r="A101" s="89">
        <v>3</v>
      </c>
      <c r="B101" s="90" t="s">
        <v>31</v>
      </c>
      <c r="C101" s="89">
        <f t="shared" ref="C101:AE101" si="44">SUM(C102:C105)</f>
        <v>38</v>
      </c>
      <c r="D101" s="92">
        <f t="shared" si="44"/>
        <v>6908</v>
      </c>
      <c r="E101" s="92">
        <f t="shared" si="44"/>
        <v>14</v>
      </c>
      <c r="F101" s="92">
        <f t="shared" si="44"/>
        <v>2268</v>
      </c>
      <c r="G101" s="92">
        <f t="shared" si="44"/>
        <v>6495664000</v>
      </c>
      <c r="H101" s="92">
        <f t="shared" si="44"/>
        <v>11</v>
      </c>
      <c r="I101" s="92">
        <f t="shared" si="44"/>
        <v>1833</v>
      </c>
      <c r="J101" s="92">
        <f t="shared" si="44"/>
        <v>1169220000</v>
      </c>
      <c r="K101" s="92">
        <f t="shared" si="44"/>
        <v>3</v>
      </c>
      <c r="L101" s="92">
        <f t="shared" si="44"/>
        <v>84</v>
      </c>
      <c r="M101" s="92">
        <f t="shared" si="44"/>
        <v>40800000</v>
      </c>
      <c r="N101" s="92">
        <f t="shared" si="44"/>
        <v>9</v>
      </c>
      <c r="O101" s="92">
        <f t="shared" si="44"/>
        <v>1891</v>
      </c>
      <c r="P101" s="92">
        <f t="shared" si="44"/>
        <v>109270000</v>
      </c>
      <c r="Q101" s="92">
        <f t="shared" si="44"/>
        <v>9</v>
      </c>
      <c r="R101" s="92">
        <f t="shared" si="44"/>
        <v>475</v>
      </c>
      <c r="S101" s="92">
        <f t="shared" si="44"/>
        <v>62033000</v>
      </c>
      <c r="T101" s="92">
        <f t="shared" si="44"/>
        <v>11</v>
      </c>
      <c r="U101" s="92">
        <f t="shared" si="44"/>
        <v>994</v>
      </c>
      <c r="V101" s="92">
        <f t="shared" si="44"/>
        <v>98913000</v>
      </c>
      <c r="W101" s="92">
        <f t="shared" si="44"/>
        <v>9</v>
      </c>
      <c r="X101" s="92">
        <f t="shared" si="44"/>
        <v>1418</v>
      </c>
      <c r="Y101" s="92">
        <f t="shared" si="44"/>
        <v>92425000</v>
      </c>
      <c r="Z101" s="92">
        <f t="shared" si="44"/>
        <v>28</v>
      </c>
      <c r="AA101" s="92">
        <f t="shared" si="44"/>
        <v>5371</v>
      </c>
      <c r="AB101" s="92">
        <f t="shared" si="44"/>
        <v>383997000</v>
      </c>
      <c r="AC101" s="92">
        <f t="shared" si="44"/>
        <v>22</v>
      </c>
      <c r="AD101" s="92">
        <f t="shared" si="44"/>
        <v>4087</v>
      </c>
      <c r="AE101" s="92">
        <f t="shared" si="44"/>
        <v>499783000</v>
      </c>
      <c r="AF101" s="89"/>
      <c r="AG101" s="89"/>
      <c r="AH101" s="89"/>
      <c r="AI101" s="92">
        <f t="shared" ref="AI101:AN101" si="45">SUM(AI102:AI105)</f>
        <v>8</v>
      </c>
      <c r="AJ101" s="92">
        <f t="shared" si="45"/>
        <v>1561</v>
      </c>
      <c r="AK101" s="92">
        <f t="shared" si="45"/>
        <v>65286000</v>
      </c>
      <c r="AL101" s="92">
        <f t="shared" si="45"/>
        <v>2</v>
      </c>
      <c r="AM101" s="92">
        <f t="shared" si="45"/>
        <v>180</v>
      </c>
      <c r="AN101" s="92">
        <f t="shared" si="45"/>
        <v>3282000</v>
      </c>
      <c r="AO101" s="92"/>
    </row>
    <row r="102" spans="1:41" ht="22.5" customHeight="1" x14ac:dyDescent="0.2">
      <c r="A102" s="99"/>
      <c r="B102" s="100" t="s">
        <v>37</v>
      </c>
      <c r="C102" s="99">
        <v>13</v>
      </c>
      <c r="D102" s="101">
        <v>2145</v>
      </c>
      <c r="E102" s="101">
        <v>13</v>
      </c>
      <c r="F102" s="101">
        <v>2145</v>
      </c>
      <c r="G102" s="101">
        <v>6136996000</v>
      </c>
      <c r="H102" s="101">
        <v>10</v>
      </c>
      <c r="I102" s="101">
        <v>1710</v>
      </c>
      <c r="J102" s="101">
        <v>1102800000</v>
      </c>
      <c r="K102" s="101"/>
      <c r="L102" s="101"/>
      <c r="M102" s="101"/>
      <c r="N102" s="101">
        <v>3</v>
      </c>
      <c r="O102" s="101">
        <v>626</v>
      </c>
      <c r="P102" s="101">
        <v>23960000</v>
      </c>
      <c r="Q102" s="101">
        <v>6</v>
      </c>
      <c r="R102" s="101">
        <v>357</v>
      </c>
      <c r="S102" s="101">
        <v>44933000</v>
      </c>
      <c r="T102" s="101">
        <v>6</v>
      </c>
      <c r="U102" s="101">
        <v>769</v>
      </c>
      <c r="V102" s="101">
        <v>77473000</v>
      </c>
      <c r="W102" s="101">
        <v>3</v>
      </c>
      <c r="X102" s="101">
        <v>383</v>
      </c>
      <c r="Y102" s="101">
        <v>22220000</v>
      </c>
      <c r="Z102" s="101">
        <v>9</v>
      </c>
      <c r="AA102" s="101">
        <v>1353</v>
      </c>
      <c r="AB102" s="101">
        <v>124089000</v>
      </c>
      <c r="AC102" s="101">
        <v>7</v>
      </c>
      <c r="AD102" s="101">
        <v>1100</v>
      </c>
      <c r="AE102" s="101">
        <v>142330000</v>
      </c>
      <c r="AF102" s="101"/>
      <c r="AG102" s="101"/>
      <c r="AH102" s="101"/>
      <c r="AI102" s="101"/>
      <c r="AJ102" s="101"/>
      <c r="AK102" s="101"/>
      <c r="AL102" s="101"/>
      <c r="AM102" s="101"/>
      <c r="AN102" s="101"/>
      <c r="AO102" s="101"/>
    </row>
    <row r="103" spans="1:41" ht="22.5" customHeight="1" x14ac:dyDescent="0.2">
      <c r="A103" s="122"/>
      <c r="B103" s="102" t="s">
        <v>38</v>
      </c>
      <c r="C103" s="122">
        <v>13</v>
      </c>
      <c r="D103" s="103">
        <v>2597</v>
      </c>
      <c r="E103" s="103">
        <v>1</v>
      </c>
      <c r="F103" s="103">
        <v>123</v>
      </c>
      <c r="G103" s="103">
        <v>358668000</v>
      </c>
      <c r="H103" s="103">
        <v>1</v>
      </c>
      <c r="I103" s="103">
        <v>123</v>
      </c>
      <c r="J103" s="103">
        <v>66420000</v>
      </c>
      <c r="K103" s="103"/>
      <c r="L103" s="103"/>
      <c r="M103" s="103"/>
      <c r="N103" s="103">
        <v>2</v>
      </c>
      <c r="O103" s="103">
        <v>494</v>
      </c>
      <c r="P103" s="103">
        <v>33200000</v>
      </c>
      <c r="Q103" s="103">
        <v>3</v>
      </c>
      <c r="R103" s="103">
        <v>118</v>
      </c>
      <c r="S103" s="103">
        <v>17100000</v>
      </c>
      <c r="T103" s="103">
        <v>3</v>
      </c>
      <c r="U103" s="103">
        <v>176</v>
      </c>
      <c r="V103" s="103">
        <v>15190000</v>
      </c>
      <c r="W103" s="103">
        <v>1</v>
      </c>
      <c r="X103" s="103">
        <v>140</v>
      </c>
      <c r="Y103" s="103">
        <v>6300000</v>
      </c>
      <c r="Z103" s="103">
        <v>13</v>
      </c>
      <c r="AA103" s="103">
        <v>2511</v>
      </c>
      <c r="AB103" s="103">
        <v>144770000</v>
      </c>
      <c r="AC103" s="103">
        <v>7</v>
      </c>
      <c r="AD103" s="103">
        <v>1538</v>
      </c>
      <c r="AE103" s="103">
        <v>219473000</v>
      </c>
      <c r="AF103" s="103"/>
      <c r="AG103" s="103"/>
      <c r="AH103" s="103"/>
      <c r="AI103" s="103">
        <v>4</v>
      </c>
      <c r="AJ103" s="103">
        <v>1060</v>
      </c>
      <c r="AK103" s="103">
        <v>45984000</v>
      </c>
      <c r="AL103" s="103">
        <v>1</v>
      </c>
      <c r="AM103" s="103">
        <v>156</v>
      </c>
      <c r="AN103" s="103">
        <v>2562000</v>
      </c>
      <c r="AO103" s="103"/>
    </row>
    <row r="104" spans="1:41" ht="22.5" customHeight="1" x14ac:dyDescent="0.2">
      <c r="A104" s="122"/>
      <c r="B104" s="102" t="s">
        <v>39</v>
      </c>
      <c r="C104" s="122">
        <v>11</v>
      </c>
      <c r="D104" s="103">
        <v>2038</v>
      </c>
      <c r="E104" s="103"/>
      <c r="F104" s="103"/>
      <c r="G104" s="103"/>
      <c r="H104" s="103"/>
      <c r="I104" s="103"/>
      <c r="J104" s="103"/>
      <c r="K104" s="103">
        <v>3</v>
      </c>
      <c r="L104" s="103">
        <v>84</v>
      </c>
      <c r="M104" s="103">
        <v>40800000</v>
      </c>
      <c r="N104" s="103">
        <v>4</v>
      </c>
      <c r="O104" s="103">
        <v>771</v>
      </c>
      <c r="P104" s="103">
        <v>52110000</v>
      </c>
      <c r="Q104" s="103"/>
      <c r="R104" s="103"/>
      <c r="S104" s="103"/>
      <c r="T104" s="103">
        <v>2</v>
      </c>
      <c r="U104" s="103">
        <v>49</v>
      </c>
      <c r="V104" s="103">
        <v>6250000</v>
      </c>
      <c r="W104" s="103">
        <v>5</v>
      </c>
      <c r="X104" s="103">
        <v>895</v>
      </c>
      <c r="Y104" s="103">
        <v>63905000</v>
      </c>
      <c r="Z104" s="103">
        <v>5</v>
      </c>
      <c r="AA104" s="103">
        <v>1392</v>
      </c>
      <c r="AB104" s="103">
        <v>109963000</v>
      </c>
      <c r="AC104" s="103">
        <v>7</v>
      </c>
      <c r="AD104" s="103">
        <v>1334</v>
      </c>
      <c r="AE104" s="103">
        <v>132805000</v>
      </c>
      <c r="AF104" s="103">
        <v>2</v>
      </c>
      <c r="AG104" s="103">
        <v>326</v>
      </c>
      <c r="AH104" s="103">
        <v>13375000</v>
      </c>
      <c r="AI104" s="103">
        <v>3</v>
      </c>
      <c r="AJ104" s="103">
        <v>386</v>
      </c>
      <c r="AK104" s="103">
        <v>10102000</v>
      </c>
      <c r="AL104" s="103">
        <v>1</v>
      </c>
      <c r="AM104" s="103">
        <v>24</v>
      </c>
      <c r="AN104" s="103">
        <v>720000</v>
      </c>
      <c r="AO104" s="103"/>
    </row>
    <row r="105" spans="1:41" ht="22.5" customHeight="1" x14ac:dyDescent="0.2">
      <c r="A105" s="66"/>
      <c r="B105" s="116" t="s">
        <v>43</v>
      </c>
      <c r="C105" s="106">
        <v>1</v>
      </c>
      <c r="D105" s="106">
        <v>128</v>
      </c>
      <c r="E105" s="106"/>
      <c r="F105" s="106"/>
      <c r="G105" s="108"/>
      <c r="H105" s="106"/>
      <c r="I105" s="106"/>
      <c r="J105" s="106"/>
      <c r="K105" s="106"/>
      <c r="L105" s="106"/>
      <c r="M105" s="106"/>
      <c r="N105" s="106"/>
      <c r="O105" s="106"/>
      <c r="P105" s="106"/>
      <c r="Q105" s="106"/>
      <c r="R105" s="106"/>
      <c r="S105" s="106"/>
      <c r="T105" s="106"/>
      <c r="U105" s="106"/>
      <c r="V105" s="106"/>
      <c r="W105" s="106"/>
      <c r="X105" s="106"/>
      <c r="Y105" s="106"/>
      <c r="Z105" s="109">
        <v>1</v>
      </c>
      <c r="AA105" s="106">
        <v>115</v>
      </c>
      <c r="AB105" s="109">
        <v>5175000</v>
      </c>
      <c r="AC105" s="109">
        <v>1</v>
      </c>
      <c r="AD105" s="106">
        <v>115</v>
      </c>
      <c r="AE105" s="109">
        <v>5175000</v>
      </c>
      <c r="AF105" s="106"/>
      <c r="AG105" s="106"/>
      <c r="AH105" s="106"/>
      <c r="AI105" s="109">
        <v>1</v>
      </c>
      <c r="AJ105" s="106">
        <v>115</v>
      </c>
      <c r="AK105" s="109">
        <v>9200000</v>
      </c>
      <c r="AL105" s="106"/>
      <c r="AM105" s="106"/>
      <c r="AN105" s="106"/>
      <c r="AO105" s="108"/>
    </row>
    <row r="106" spans="1:41" ht="22.5" customHeight="1" x14ac:dyDescent="0.2">
      <c r="A106" s="138" t="s">
        <v>55</v>
      </c>
      <c r="B106" s="139" t="s">
        <v>56</v>
      </c>
      <c r="C106" s="140">
        <f t="shared" ref="C106:AD106" si="46">C107+C112+C117</f>
        <v>152</v>
      </c>
      <c r="D106" s="140">
        <f t="shared" si="46"/>
        <v>36277</v>
      </c>
      <c r="E106" s="140">
        <f t="shared" si="46"/>
        <v>70</v>
      </c>
      <c r="F106" s="140">
        <f t="shared" si="46"/>
        <v>12062</v>
      </c>
      <c r="G106" s="140">
        <f t="shared" si="46"/>
        <v>22662770000</v>
      </c>
      <c r="H106" s="140">
        <f t="shared" si="46"/>
        <v>67</v>
      </c>
      <c r="I106" s="140">
        <f t="shared" si="46"/>
        <v>11612</v>
      </c>
      <c r="J106" s="140">
        <f t="shared" si="46"/>
        <v>4211422000</v>
      </c>
      <c r="K106" s="140">
        <f t="shared" si="46"/>
        <v>20</v>
      </c>
      <c r="L106" s="140">
        <f t="shared" si="46"/>
        <v>4339</v>
      </c>
      <c r="M106" s="140">
        <f t="shared" si="46"/>
        <v>779079500</v>
      </c>
      <c r="N106" s="140">
        <f t="shared" si="46"/>
        <v>17</v>
      </c>
      <c r="O106" s="140">
        <f t="shared" si="46"/>
        <v>5129</v>
      </c>
      <c r="P106" s="140">
        <f t="shared" si="46"/>
        <v>226405000</v>
      </c>
      <c r="Q106" s="140">
        <f t="shared" si="46"/>
        <v>50</v>
      </c>
      <c r="R106" s="140">
        <f t="shared" si="46"/>
        <v>1999</v>
      </c>
      <c r="S106" s="140">
        <f t="shared" si="46"/>
        <v>191677500</v>
      </c>
      <c r="T106" s="140">
        <f t="shared" si="46"/>
        <v>88</v>
      </c>
      <c r="U106" s="140">
        <f t="shared" si="46"/>
        <v>13417</v>
      </c>
      <c r="V106" s="140">
        <f t="shared" si="46"/>
        <v>1059596000</v>
      </c>
      <c r="W106" s="140">
        <f t="shared" si="46"/>
        <v>148</v>
      </c>
      <c r="X106" s="140">
        <f t="shared" si="46"/>
        <v>36223</v>
      </c>
      <c r="Y106" s="140">
        <f t="shared" si="46"/>
        <v>1943679000</v>
      </c>
      <c r="Z106" s="140">
        <f t="shared" si="46"/>
        <v>123</v>
      </c>
      <c r="AA106" s="140">
        <f t="shared" si="46"/>
        <v>30537</v>
      </c>
      <c r="AB106" s="140">
        <f t="shared" si="46"/>
        <v>1443099600</v>
      </c>
      <c r="AC106" s="140">
        <f t="shared" si="46"/>
        <v>105</v>
      </c>
      <c r="AD106" s="140">
        <f t="shared" si="46"/>
        <v>27564</v>
      </c>
      <c r="AE106" s="140">
        <f>AE107+AE112+AE117</f>
        <v>2810039000</v>
      </c>
      <c r="AF106" s="140">
        <f t="shared" ref="AF106:AH106" si="47">AF107+AF112+AF117</f>
        <v>40</v>
      </c>
      <c r="AG106" s="140">
        <f t="shared" si="47"/>
        <v>8570</v>
      </c>
      <c r="AH106" s="140">
        <f t="shared" si="47"/>
        <v>799213500</v>
      </c>
      <c r="AI106" s="140">
        <f t="shared" ref="AI106:AN106" si="48">AI107+AI112+AI117</f>
        <v>60</v>
      </c>
      <c r="AJ106" s="140">
        <f t="shared" si="48"/>
        <v>12548</v>
      </c>
      <c r="AK106" s="140">
        <f t="shared" si="48"/>
        <v>661279500</v>
      </c>
      <c r="AL106" s="140">
        <f t="shared" si="48"/>
        <v>6</v>
      </c>
      <c r="AM106" s="140">
        <f t="shared" si="48"/>
        <v>562</v>
      </c>
      <c r="AN106" s="140">
        <f t="shared" si="48"/>
        <v>8820000</v>
      </c>
      <c r="AO106" s="140"/>
    </row>
    <row r="107" spans="1:41" ht="22.5" customHeight="1" x14ac:dyDescent="0.2">
      <c r="A107" s="110">
        <v>1</v>
      </c>
      <c r="B107" s="111" t="s">
        <v>29</v>
      </c>
      <c r="C107" s="110">
        <f t="shared" ref="C107:AD107" si="49">SUM(C108:C111)</f>
        <v>51</v>
      </c>
      <c r="D107" s="112">
        <f t="shared" si="49"/>
        <v>11837</v>
      </c>
      <c r="E107" s="112">
        <f t="shared" si="49"/>
        <v>23</v>
      </c>
      <c r="F107" s="112">
        <f t="shared" si="49"/>
        <v>4069</v>
      </c>
      <c r="G107" s="112">
        <f t="shared" si="49"/>
        <v>6500236500</v>
      </c>
      <c r="H107" s="112">
        <f t="shared" si="49"/>
        <v>21</v>
      </c>
      <c r="I107" s="112">
        <f t="shared" si="49"/>
        <v>3822</v>
      </c>
      <c r="J107" s="112">
        <f t="shared" si="49"/>
        <v>1182276000</v>
      </c>
      <c r="K107" s="112">
        <f t="shared" si="49"/>
        <v>4</v>
      </c>
      <c r="L107" s="112">
        <f t="shared" si="49"/>
        <v>868</v>
      </c>
      <c r="M107" s="112">
        <f t="shared" si="49"/>
        <v>99235000</v>
      </c>
      <c r="N107" s="112">
        <f t="shared" si="49"/>
        <v>4</v>
      </c>
      <c r="O107" s="112">
        <f t="shared" si="49"/>
        <v>1116</v>
      </c>
      <c r="P107" s="112">
        <f t="shared" si="49"/>
        <v>40580000</v>
      </c>
      <c r="Q107" s="112">
        <f t="shared" si="49"/>
        <v>14</v>
      </c>
      <c r="R107" s="112">
        <f t="shared" si="49"/>
        <v>602</v>
      </c>
      <c r="S107" s="112">
        <f t="shared" si="49"/>
        <v>59590000</v>
      </c>
      <c r="T107" s="112">
        <f t="shared" si="49"/>
        <v>27</v>
      </c>
      <c r="U107" s="112">
        <f t="shared" si="49"/>
        <v>4300</v>
      </c>
      <c r="V107" s="112">
        <f t="shared" si="49"/>
        <v>327809000</v>
      </c>
      <c r="W107" s="112">
        <f t="shared" si="49"/>
        <v>49</v>
      </c>
      <c r="X107" s="112">
        <f t="shared" si="49"/>
        <v>11893</v>
      </c>
      <c r="Y107" s="112">
        <f t="shared" si="49"/>
        <v>608404000</v>
      </c>
      <c r="Z107" s="112">
        <f t="shared" si="49"/>
        <v>36</v>
      </c>
      <c r="AA107" s="112">
        <f t="shared" si="49"/>
        <v>9131</v>
      </c>
      <c r="AB107" s="112">
        <f t="shared" si="49"/>
        <v>425181000</v>
      </c>
      <c r="AC107" s="112">
        <f t="shared" si="49"/>
        <v>34</v>
      </c>
      <c r="AD107" s="112">
        <f t="shared" si="49"/>
        <v>8976</v>
      </c>
      <c r="AE107" s="112">
        <f>SUM(AE108:AE111)</f>
        <v>874797000</v>
      </c>
      <c r="AF107" s="112">
        <f t="shared" ref="AF107:AH107" si="50">SUM(AF108:AF111)</f>
        <v>14</v>
      </c>
      <c r="AG107" s="112">
        <f t="shared" si="50"/>
        <v>2949</v>
      </c>
      <c r="AH107" s="112">
        <f t="shared" si="50"/>
        <v>299654000</v>
      </c>
      <c r="AI107" s="112">
        <f t="shared" ref="AI107:AN107" si="51">SUM(AI108:AI111)</f>
        <v>17</v>
      </c>
      <c r="AJ107" s="112">
        <f t="shared" si="51"/>
        <v>3533</v>
      </c>
      <c r="AK107" s="112">
        <f t="shared" si="51"/>
        <v>181973000</v>
      </c>
      <c r="AL107" s="112">
        <f t="shared" si="51"/>
        <v>2</v>
      </c>
      <c r="AM107" s="112">
        <f t="shared" si="51"/>
        <v>186</v>
      </c>
      <c r="AN107" s="112">
        <f t="shared" si="51"/>
        <v>2790000</v>
      </c>
      <c r="AO107" s="112"/>
    </row>
    <row r="108" spans="1:41" ht="22.5" customHeight="1" x14ac:dyDescent="0.2">
      <c r="A108" s="113"/>
      <c r="B108" s="114" t="s">
        <v>37</v>
      </c>
      <c r="C108" s="131">
        <v>20</v>
      </c>
      <c r="D108" s="129">
        <v>3767</v>
      </c>
      <c r="E108" s="129">
        <v>20</v>
      </c>
      <c r="F108" s="129">
        <v>3767</v>
      </c>
      <c r="G108" s="129">
        <v>6138144500</v>
      </c>
      <c r="H108" s="129">
        <v>19</v>
      </c>
      <c r="I108" s="129">
        <v>3621</v>
      </c>
      <c r="J108" s="129">
        <v>1127955000</v>
      </c>
      <c r="K108" s="129">
        <v>0</v>
      </c>
      <c r="L108" s="129">
        <v>0</v>
      </c>
      <c r="M108" s="129">
        <v>0</v>
      </c>
      <c r="N108" s="129">
        <v>1</v>
      </c>
      <c r="O108" s="129">
        <v>275</v>
      </c>
      <c r="P108" s="129">
        <v>5510000</v>
      </c>
      <c r="Q108" s="129">
        <v>9</v>
      </c>
      <c r="R108" s="129">
        <v>420</v>
      </c>
      <c r="S108" s="129">
        <v>41070000</v>
      </c>
      <c r="T108" s="129">
        <v>19</v>
      </c>
      <c r="U108" s="129">
        <v>3186</v>
      </c>
      <c r="V108" s="129">
        <v>241679000</v>
      </c>
      <c r="W108" s="129">
        <v>20</v>
      </c>
      <c r="X108" s="129">
        <v>3768</v>
      </c>
      <c r="Y108" s="129">
        <v>169698000</v>
      </c>
      <c r="Z108" s="129">
        <v>12</v>
      </c>
      <c r="AA108" s="129">
        <v>2358</v>
      </c>
      <c r="AB108" s="129">
        <v>94276000</v>
      </c>
      <c r="AC108" s="129">
        <v>10</v>
      </c>
      <c r="AD108" s="129">
        <v>2139</v>
      </c>
      <c r="AE108" s="129">
        <v>232961000</v>
      </c>
      <c r="AF108" s="129">
        <v>6</v>
      </c>
      <c r="AG108" s="129">
        <v>1175</v>
      </c>
      <c r="AH108" s="129">
        <v>138750000</v>
      </c>
      <c r="AI108" s="129"/>
      <c r="AJ108" s="129"/>
      <c r="AK108" s="129"/>
      <c r="AL108" s="129"/>
      <c r="AM108" s="129"/>
      <c r="AN108" s="129"/>
      <c r="AO108" s="129"/>
    </row>
    <row r="109" spans="1:41" ht="22.5" customHeight="1" x14ac:dyDescent="0.2">
      <c r="A109" s="61"/>
      <c r="B109" s="60" t="s">
        <v>38</v>
      </c>
      <c r="C109" s="132">
        <v>9</v>
      </c>
      <c r="D109" s="130">
        <v>1780</v>
      </c>
      <c r="E109" s="130">
        <v>2</v>
      </c>
      <c r="F109" s="130">
        <v>229</v>
      </c>
      <c r="G109" s="130">
        <v>290706000</v>
      </c>
      <c r="H109" s="130">
        <v>1</v>
      </c>
      <c r="I109" s="130">
        <v>128</v>
      </c>
      <c r="J109" s="130">
        <v>36340000</v>
      </c>
      <c r="K109" s="130">
        <v>0</v>
      </c>
      <c r="L109" s="130">
        <v>0</v>
      </c>
      <c r="M109" s="130">
        <v>0</v>
      </c>
      <c r="N109" s="130">
        <v>2</v>
      </c>
      <c r="O109" s="130">
        <v>553</v>
      </c>
      <c r="P109" s="130">
        <v>14910000</v>
      </c>
      <c r="Q109" s="130">
        <v>3</v>
      </c>
      <c r="R109" s="130">
        <v>102</v>
      </c>
      <c r="S109" s="130">
        <v>9100000</v>
      </c>
      <c r="T109" s="130">
        <v>4</v>
      </c>
      <c r="U109" s="130">
        <v>557</v>
      </c>
      <c r="V109" s="130">
        <v>33820000</v>
      </c>
      <c r="W109" s="130">
        <v>8</v>
      </c>
      <c r="X109" s="130">
        <v>1866</v>
      </c>
      <c r="Y109" s="130">
        <v>98748000</v>
      </c>
      <c r="Z109" s="130">
        <v>8</v>
      </c>
      <c r="AA109" s="130">
        <v>1885</v>
      </c>
      <c r="AB109" s="130">
        <v>107815000</v>
      </c>
      <c r="AC109" s="130">
        <v>7</v>
      </c>
      <c r="AD109" s="130">
        <v>1691</v>
      </c>
      <c r="AE109" s="130">
        <v>165878000</v>
      </c>
      <c r="AF109" s="130">
        <v>4</v>
      </c>
      <c r="AG109" s="130">
        <v>724</v>
      </c>
      <c r="AH109" s="130">
        <v>69204000</v>
      </c>
      <c r="AI109" s="130">
        <v>7</v>
      </c>
      <c r="AJ109" s="130">
        <v>1655</v>
      </c>
      <c r="AK109" s="130">
        <v>72777000</v>
      </c>
      <c r="AL109" s="130">
        <v>1</v>
      </c>
      <c r="AM109" s="130">
        <v>168</v>
      </c>
      <c r="AN109" s="130">
        <v>2520000</v>
      </c>
      <c r="AO109" s="130"/>
    </row>
    <row r="110" spans="1:41" ht="22.5" customHeight="1" x14ac:dyDescent="0.2">
      <c r="A110" s="61"/>
      <c r="B110" s="60" t="s">
        <v>39</v>
      </c>
      <c r="C110" s="132">
        <v>21</v>
      </c>
      <c r="D110" s="130">
        <v>5996</v>
      </c>
      <c r="E110" s="130">
        <v>1</v>
      </c>
      <c r="F110" s="130">
        <v>73</v>
      </c>
      <c r="G110" s="130">
        <v>71386000</v>
      </c>
      <c r="H110" s="130">
        <v>1</v>
      </c>
      <c r="I110" s="130">
        <v>73</v>
      </c>
      <c r="J110" s="130">
        <v>17981000</v>
      </c>
      <c r="K110" s="130">
        <v>4</v>
      </c>
      <c r="L110" s="130">
        <v>868</v>
      </c>
      <c r="M110" s="130">
        <v>99235000</v>
      </c>
      <c r="N110" s="130">
        <v>1</v>
      </c>
      <c r="O110" s="130">
        <v>288</v>
      </c>
      <c r="P110" s="130">
        <v>20160000</v>
      </c>
      <c r="Q110" s="130">
        <v>2</v>
      </c>
      <c r="R110" s="130">
        <v>80</v>
      </c>
      <c r="S110" s="130">
        <v>9420000</v>
      </c>
      <c r="T110" s="130">
        <v>4</v>
      </c>
      <c r="U110" s="130">
        <v>557</v>
      </c>
      <c r="V110" s="130">
        <v>52310000</v>
      </c>
      <c r="W110" s="130">
        <v>20</v>
      </c>
      <c r="X110" s="130">
        <v>5965</v>
      </c>
      <c r="Y110" s="130">
        <v>325258000</v>
      </c>
      <c r="Z110" s="130">
        <v>15</v>
      </c>
      <c r="AA110" s="130">
        <v>4594</v>
      </c>
      <c r="AB110" s="130">
        <v>208390000</v>
      </c>
      <c r="AC110" s="130">
        <v>17</v>
      </c>
      <c r="AD110" s="130">
        <v>5146</v>
      </c>
      <c r="AE110" s="130">
        <v>475958000</v>
      </c>
      <c r="AF110" s="130">
        <v>3</v>
      </c>
      <c r="AG110" s="130">
        <v>860</v>
      </c>
      <c r="AH110" s="130">
        <v>74600000</v>
      </c>
      <c r="AI110" s="130">
        <v>9</v>
      </c>
      <c r="AJ110" s="130">
        <v>1584</v>
      </c>
      <c r="AK110" s="130">
        <v>91556000</v>
      </c>
      <c r="AL110" s="130">
        <v>1</v>
      </c>
      <c r="AM110" s="130">
        <v>18</v>
      </c>
      <c r="AN110" s="130">
        <v>270000</v>
      </c>
      <c r="AO110" s="130"/>
    </row>
    <row r="111" spans="1:41" ht="22.5" customHeight="1" x14ac:dyDescent="0.2">
      <c r="A111" s="61"/>
      <c r="B111" s="107" t="s">
        <v>43</v>
      </c>
      <c r="C111" s="106">
        <v>1</v>
      </c>
      <c r="D111" s="108">
        <v>294</v>
      </c>
      <c r="E111" s="108"/>
      <c r="F111" s="108"/>
      <c r="G111" s="108"/>
      <c r="H111" s="108"/>
      <c r="I111" s="108"/>
      <c r="J111" s="108"/>
      <c r="K111" s="108"/>
      <c r="L111" s="108"/>
      <c r="M111" s="108"/>
      <c r="N111" s="108"/>
      <c r="O111" s="108"/>
      <c r="P111" s="108"/>
      <c r="Q111" s="108"/>
      <c r="R111" s="108"/>
      <c r="S111" s="108"/>
      <c r="T111" s="108"/>
      <c r="U111" s="108"/>
      <c r="V111" s="108"/>
      <c r="W111" s="108">
        <v>1</v>
      </c>
      <c r="X111" s="108">
        <v>294</v>
      </c>
      <c r="Y111" s="108">
        <v>14700000</v>
      </c>
      <c r="Z111" s="108">
        <v>1</v>
      </c>
      <c r="AA111" s="108">
        <v>294</v>
      </c>
      <c r="AB111" s="108">
        <v>14700000</v>
      </c>
      <c r="AC111" s="108"/>
      <c r="AD111" s="108"/>
      <c r="AE111" s="108"/>
      <c r="AF111" s="108">
        <v>1</v>
      </c>
      <c r="AG111" s="108">
        <v>190</v>
      </c>
      <c r="AH111" s="108">
        <v>17100000</v>
      </c>
      <c r="AI111" s="108">
        <v>1</v>
      </c>
      <c r="AJ111" s="108">
        <v>294</v>
      </c>
      <c r="AK111" s="108">
        <v>17640000</v>
      </c>
      <c r="AL111" s="108"/>
      <c r="AM111" s="108"/>
      <c r="AN111" s="108"/>
      <c r="AO111" s="108"/>
    </row>
    <row r="112" spans="1:41" ht="22.5" customHeight="1" x14ac:dyDescent="0.2">
      <c r="A112" s="141">
        <v>2</v>
      </c>
      <c r="B112" s="111" t="s">
        <v>30</v>
      </c>
      <c r="C112" s="110">
        <f t="shared" ref="C112:AI112" si="52">SUM(C113:C116)</f>
        <v>51</v>
      </c>
      <c r="D112" s="112">
        <f t="shared" si="52"/>
        <v>12119</v>
      </c>
      <c r="E112" s="112">
        <f t="shared" si="52"/>
        <v>24</v>
      </c>
      <c r="F112" s="112">
        <f t="shared" si="52"/>
        <v>4111</v>
      </c>
      <c r="G112" s="112">
        <f t="shared" si="52"/>
        <v>8719500500</v>
      </c>
      <c r="H112" s="112">
        <f t="shared" si="52"/>
        <v>23</v>
      </c>
      <c r="I112" s="112">
        <f t="shared" si="52"/>
        <v>3986</v>
      </c>
      <c r="J112" s="112">
        <f t="shared" si="52"/>
        <v>1565942000</v>
      </c>
      <c r="K112" s="112">
        <f t="shared" si="52"/>
        <v>9</v>
      </c>
      <c r="L112" s="112">
        <f t="shared" si="52"/>
        <v>2441</v>
      </c>
      <c r="M112" s="112">
        <f t="shared" si="52"/>
        <v>483063000</v>
      </c>
      <c r="N112" s="112">
        <f t="shared" si="52"/>
        <v>7</v>
      </c>
      <c r="O112" s="112">
        <f t="shared" si="52"/>
        <v>2056</v>
      </c>
      <c r="P112" s="112">
        <f t="shared" si="52"/>
        <v>88755000</v>
      </c>
      <c r="Q112" s="112">
        <f t="shared" si="52"/>
        <v>18</v>
      </c>
      <c r="R112" s="112">
        <f t="shared" si="52"/>
        <v>685</v>
      </c>
      <c r="S112" s="112">
        <f t="shared" si="52"/>
        <v>63307500</v>
      </c>
      <c r="T112" s="112">
        <f t="shared" si="52"/>
        <v>31</v>
      </c>
      <c r="U112" s="112">
        <f t="shared" si="52"/>
        <v>4727</v>
      </c>
      <c r="V112" s="112">
        <f t="shared" si="52"/>
        <v>362905000</v>
      </c>
      <c r="W112" s="112">
        <f t="shared" si="52"/>
        <v>50</v>
      </c>
      <c r="X112" s="112">
        <f t="shared" si="52"/>
        <v>12182</v>
      </c>
      <c r="Y112" s="112">
        <f t="shared" si="52"/>
        <v>662516000</v>
      </c>
      <c r="Z112" s="112">
        <f t="shared" si="52"/>
        <v>42</v>
      </c>
      <c r="AA112" s="112">
        <f t="shared" si="52"/>
        <v>10563</v>
      </c>
      <c r="AB112" s="112">
        <f t="shared" si="52"/>
        <v>472753600</v>
      </c>
      <c r="AC112" s="112">
        <f t="shared" si="52"/>
        <v>35</v>
      </c>
      <c r="AD112" s="112">
        <f t="shared" si="52"/>
        <v>9271</v>
      </c>
      <c r="AE112" s="112">
        <f t="shared" si="52"/>
        <v>941761000</v>
      </c>
      <c r="AF112" s="112">
        <f t="shared" si="52"/>
        <v>13</v>
      </c>
      <c r="AG112" s="112">
        <f t="shared" si="52"/>
        <v>2827</v>
      </c>
      <c r="AH112" s="112">
        <f t="shared" si="52"/>
        <v>278692500</v>
      </c>
      <c r="AI112" s="112">
        <f t="shared" si="52"/>
        <v>20</v>
      </c>
      <c r="AJ112" s="112">
        <f t="shared" ref="AJ112:AN112" si="53">SUM(AJ113:AJ116)</f>
        <v>4167</v>
      </c>
      <c r="AK112" s="112">
        <f t="shared" si="53"/>
        <v>217177500</v>
      </c>
      <c r="AL112" s="112">
        <f t="shared" si="53"/>
        <v>2</v>
      </c>
      <c r="AM112" s="112">
        <f t="shared" si="53"/>
        <v>188</v>
      </c>
      <c r="AN112" s="112">
        <f t="shared" si="53"/>
        <v>3210000</v>
      </c>
      <c r="AO112" s="112"/>
    </row>
    <row r="113" spans="1:41" ht="22.5" customHeight="1" x14ac:dyDescent="0.2">
      <c r="A113" s="122"/>
      <c r="B113" s="100" t="s">
        <v>37</v>
      </c>
      <c r="C113" s="131">
        <v>20</v>
      </c>
      <c r="D113" s="129">
        <v>3744</v>
      </c>
      <c r="E113" s="129">
        <v>20</v>
      </c>
      <c r="F113" s="129">
        <v>3739</v>
      </c>
      <c r="G113" s="129">
        <v>8014086500</v>
      </c>
      <c r="H113" s="129">
        <v>20</v>
      </c>
      <c r="I113" s="129">
        <v>3744</v>
      </c>
      <c r="J113" s="129">
        <v>1451142000</v>
      </c>
      <c r="K113" s="129">
        <v>0</v>
      </c>
      <c r="L113" s="129">
        <v>0</v>
      </c>
      <c r="M113" s="129">
        <v>0</v>
      </c>
      <c r="N113" s="129">
        <v>4</v>
      </c>
      <c r="O113" s="129">
        <v>779</v>
      </c>
      <c r="P113" s="129">
        <v>27975000</v>
      </c>
      <c r="Q113" s="129">
        <v>10</v>
      </c>
      <c r="R113" s="129">
        <v>415</v>
      </c>
      <c r="S113" s="129">
        <v>37957500</v>
      </c>
      <c r="T113" s="129">
        <v>20</v>
      </c>
      <c r="U113" s="129">
        <v>3330</v>
      </c>
      <c r="V113" s="129">
        <v>249216000</v>
      </c>
      <c r="W113" s="129">
        <v>20</v>
      </c>
      <c r="X113" s="129">
        <v>3745</v>
      </c>
      <c r="Y113" s="129">
        <v>180835000</v>
      </c>
      <c r="Z113" s="129">
        <v>16</v>
      </c>
      <c r="AA113" s="129">
        <v>3214</v>
      </c>
      <c r="AB113" s="129">
        <v>117081600</v>
      </c>
      <c r="AC113" s="129">
        <v>11</v>
      </c>
      <c r="AD113" s="129">
        <v>2134</v>
      </c>
      <c r="AE113" s="129">
        <v>244680000</v>
      </c>
      <c r="AF113" s="129">
        <v>6</v>
      </c>
      <c r="AG113" s="129">
        <v>1218</v>
      </c>
      <c r="AH113" s="129">
        <v>121712500</v>
      </c>
      <c r="AI113" s="129"/>
      <c r="AJ113" s="129"/>
      <c r="AK113" s="129"/>
      <c r="AL113" s="129"/>
      <c r="AM113" s="129"/>
      <c r="AN113" s="129"/>
      <c r="AO113" s="129"/>
    </row>
    <row r="114" spans="1:41" ht="22.5" customHeight="1" x14ac:dyDescent="0.2">
      <c r="A114" s="122"/>
      <c r="B114" s="102" t="s">
        <v>38</v>
      </c>
      <c r="C114" s="132">
        <v>9</v>
      </c>
      <c r="D114" s="130">
        <v>1832</v>
      </c>
      <c r="E114" s="130">
        <v>3</v>
      </c>
      <c r="F114" s="130">
        <v>293</v>
      </c>
      <c r="G114" s="130">
        <v>563016000</v>
      </c>
      <c r="H114" s="130">
        <v>2</v>
      </c>
      <c r="I114" s="130">
        <v>163</v>
      </c>
      <c r="J114" s="130">
        <v>81030000</v>
      </c>
      <c r="K114" s="130">
        <v>1</v>
      </c>
      <c r="L114" s="130">
        <v>409</v>
      </c>
      <c r="M114" s="130">
        <v>82080000</v>
      </c>
      <c r="N114" s="130">
        <v>1</v>
      </c>
      <c r="O114" s="130">
        <v>409</v>
      </c>
      <c r="P114" s="130">
        <v>12240000</v>
      </c>
      <c r="Q114" s="130">
        <v>5</v>
      </c>
      <c r="R114" s="130">
        <v>176</v>
      </c>
      <c r="S114" s="130">
        <v>17660000</v>
      </c>
      <c r="T114" s="130">
        <v>6</v>
      </c>
      <c r="U114" s="130">
        <v>709</v>
      </c>
      <c r="V114" s="130">
        <v>55140000</v>
      </c>
      <c r="W114" s="130">
        <v>8</v>
      </c>
      <c r="X114" s="130">
        <v>1908</v>
      </c>
      <c r="Y114" s="130">
        <v>102454000</v>
      </c>
      <c r="Z114" s="130">
        <v>8</v>
      </c>
      <c r="AA114" s="130">
        <v>1909</v>
      </c>
      <c r="AB114" s="130">
        <v>117804000</v>
      </c>
      <c r="AC114" s="130">
        <v>7</v>
      </c>
      <c r="AD114" s="130">
        <v>1723</v>
      </c>
      <c r="AE114" s="130">
        <v>173079000</v>
      </c>
      <c r="AF114" s="130">
        <v>4</v>
      </c>
      <c r="AG114" s="130">
        <v>700</v>
      </c>
      <c r="AH114" s="130">
        <v>67380000</v>
      </c>
      <c r="AI114" s="130">
        <v>8</v>
      </c>
      <c r="AJ114" s="130">
        <v>1908</v>
      </c>
      <c r="AK114" s="130">
        <v>89086500</v>
      </c>
      <c r="AL114" s="130">
        <v>1</v>
      </c>
      <c r="AM114" s="130">
        <v>162</v>
      </c>
      <c r="AN114" s="130">
        <v>2430000</v>
      </c>
      <c r="AO114" s="130"/>
    </row>
    <row r="115" spans="1:41" ht="22.5" customHeight="1" x14ac:dyDescent="0.2">
      <c r="A115" s="122"/>
      <c r="B115" s="102" t="s">
        <v>39</v>
      </c>
      <c r="C115" s="132">
        <v>21</v>
      </c>
      <c r="D115" s="130">
        <v>6260</v>
      </c>
      <c r="E115" s="130">
        <v>1</v>
      </c>
      <c r="F115" s="130">
        <v>79</v>
      </c>
      <c r="G115" s="130">
        <v>142398000</v>
      </c>
      <c r="H115" s="130">
        <v>1</v>
      </c>
      <c r="I115" s="130">
        <v>79</v>
      </c>
      <c r="J115" s="130">
        <v>33770000</v>
      </c>
      <c r="K115" s="130">
        <v>8</v>
      </c>
      <c r="L115" s="130">
        <v>2032</v>
      </c>
      <c r="M115" s="130">
        <v>400983000</v>
      </c>
      <c r="N115" s="130">
        <v>2</v>
      </c>
      <c r="O115" s="130">
        <v>868</v>
      </c>
      <c r="P115" s="130">
        <v>48540000</v>
      </c>
      <c r="Q115" s="130">
        <v>3</v>
      </c>
      <c r="R115" s="130">
        <v>94</v>
      </c>
      <c r="S115" s="130">
        <v>7690000</v>
      </c>
      <c r="T115" s="130">
        <v>5</v>
      </c>
      <c r="U115" s="130">
        <v>688</v>
      </c>
      <c r="V115" s="130">
        <v>58549000</v>
      </c>
      <c r="W115" s="130">
        <v>21</v>
      </c>
      <c r="X115" s="130">
        <v>6246</v>
      </c>
      <c r="Y115" s="130">
        <v>362247000</v>
      </c>
      <c r="Z115" s="130">
        <v>17</v>
      </c>
      <c r="AA115" s="130">
        <v>5157</v>
      </c>
      <c r="AB115" s="130">
        <v>220888000</v>
      </c>
      <c r="AC115" s="130">
        <v>17</v>
      </c>
      <c r="AD115" s="130">
        <v>5414</v>
      </c>
      <c r="AE115" s="130">
        <v>524002000</v>
      </c>
      <c r="AF115" s="130">
        <v>2</v>
      </c>
      <c r="AG115" s="130">
        <v>779</v>
      </c>
      <c r="AH115" s="130">
        <v>77900000</v>
      </c>
      <c r="AI115" s="130">
        <v>11</v>
      </c>
      <c r="AJ115" s="130">
        <v>1976</v>
      </c>
      <c r="AK115" s="130">
        <v>105451000</v>
      </c>
      <c r="AL115" s="130">
        <v>1</v>
      </c>
      <c r="AM115" s="130">
        <v>26</v>
      </c>
      <c r="AN115" s="130">
        <v>780000</v>
      </c>
      <c r="AO115" s="130"/>
    </row>
    <row r="116" spans="1:41" ht="22.5" customHeight="1" x14ac:dyDescent="0.2">
      <c r="A116" s="66"/>
      <c r="B116" s="116" t="s">
        <v>43</v>
      </c>
      <c r="C116" s="106">
        <v>1</v>
      </c>
      <c r="D116" s="108">
        <v>283</v>
      </c>
      <c r="E116" s="108"/>
      <c r="F116" s="108"/>
      <c r="G116" s="108"/>
      <c r="H116" s="108"/>
      <c r="I116" s="108"/>
      <c r="J116" s="108"/>
      <c r="K116" s="108"/>
      <c r="L116" s="108"/>
      <c r="M116" s="108"/>
      <c r="N116" s="108"/>
      <c r="O116" s="108"/>
      <c r="P116" s="108"/>
      <c r="Q116" s="108"/>
      <c r="R116" s="108"/>
      <c r="S116" s="108"/>
      <c r="T116" s="108"/>
      <c r="U116" s="108"/>
      <c r="V116" s="108"/>
      <c r="W116" s="108">
        <v>1</v>
      </c>
      <c r="X116" s="108">
        <v>283</v>
      </c>
      <c r="Y116" s="108">
        <v>16980000</v>
      </c>
      <c r="Z116" s="108">
        <v>1</v>
      </c>
      <c r="AA116" s="108">
        <v>283</v>
      </c>
      <c r="AB116" s="108">
        <v>16980000</v>
      </c>
      <c r="AC116" s="108"/>
      <c r="AD116" s="108"/>
      <c r="AE116" s="108"/>
      <c r="AF116" s="108">
        <v>1</v>
      </c>
      <c r="AG116" s="108">
        <v>130</v>
      </c>
      <c r="AH116" s="108">
        <v>11700000</v>
      </c>
      <c r="AI116" s="108">
        <v>1</v>
      </c>
      <c r="AJ116" s="108">
        <v>283</v>
      </c>
      <c r="AK116" s="108">
        <v>22640000</v>
      </c>
      <c r="AL116" s="108"/>
      <c r="AM116" s="108"/>
      <c r="AN116" s="108"/>
      <c r="AO116" s="108"/>
    </row>
    <row r="117" spans="1:41" ht="22.5" customHeight="1" x14ac:dyDescent="0.2">
      <c r="A117" s="110">
        <v>3</v>
      </c>
      <c r="B117" s="111" t="s">
        <v>31</v>
      </c>
      <c r="C117" s="110">
        <f t="shared" ref="C117:AI117" si="54">SUM(C118:C121)</f>
        <v>50</v>
      </c>
      <c r="D117" s="112">
        <f t="shared" si="54"/>
        <v>12321</v>
      </c>
      <c r="E117" s="112">
        <f t="shared" si="54"/>
        <v>23</v>
      </c>
      <c r="F117" s="112">
        <f t="shared" si="54"/>
        <v>3882</v>
      </c>
      <c r="G117" s="112">
        <f t="shared" si="54"/>
        <v>7443033000</v>
      </c>
      <c r="H117" s="112">
        <f t="shared" si="54"/>
        <v>23</v>
      </c>
      <c r="I117" s="112">
        <f t="shared" si="54"/>
        <v>3804</v>
      </c>
      <c r="J117" s="112">
        <f t="shared" si="54"/>
        <v>1463204000</v>
      </c>
      <c r="K117" s="112">
        <f t="shared" si="54"/>
        <v>7</v>
      </c>
      <c r="L117" s="112">
        <f t="shared" si="54"/>
        <v>1030</v>
      </c>
      <c r="M117" s="112">
        <f t="shared" si="54"/>
        <v>196781500</v>
      </c>
      <c r="N117" s="112">
        <f t="shared" si="54"/>
        <v>6</v>
      </c>
      <c r="O117" s="112">
        <f t="shared" si="54"/>
        <v>1957</v>
      </c>
      <c r="P117" s="112">
        <f t="shared" si="54"/>
        <v>97070000</v>
      </c>
      <c r="Q117" s="112">
        <f t="shared" si="54"/>
        <v>18</v>
      </c>
      <c r="R117" s="112">
        <f t="shared" si="54"/>
        <v>712</v>
      </c>
      <c r="S117" s="112">
        <f t="shared" si="54"/>
        <v>68780000</v>
      </c>
      <c r="T117" s="112">
        <f t="shared" si="54"/>
        <v>30</v>
      </c>
      <c r="U117" s="112">
        <f t="shared" si="54"/>
        <v>4390</v>
      </c>
      <c r="V117" s="112">
        <f t="shared" si="54"/>
        <v>368882000</v>
      </c>
      <c r="W117" s="112">
        <f t="shared" si="54"/>
        <v>49</v>
      </c>
      <c r="X117" s="112">
        <f t="shared" si="54"/>
        <v>12148</v>
      </c>
      <c r="Y117" s="112">
        <f t="shared" si="54"/>
        <v>672759000</v>
      </c>
      <c r="Z117" s="112">
        <f t="shared" si="54"/>
        <v>45</v>
      </c>
      <c r="AA117" s="112">
        <f t="shared" si="54"/>
        <v>10843</v>
      </c>
      <c r="AB117" s="112">
        <f t="shared" si="54"/>
        <v>545165000</v>
      </c>
      <c r="AC117" s="112">
        <f t="shared" si="54"/>
        <v>36</v>
      </c>
      <c r="AD117" s="112">
        <f t="shared" si="54"/>
        <v>9317</v>
      </c>
      <c r="AE117" s="112">
        <f t="shared" si="54"/>
        <v>993481000</v>
      </c>
      <c r="AF117" s="112">
        <f t="shared" si="54"/>
        <v>13</v>
      </c>
      <c r="AG117" s="112">
        <f t="shared" si="54"/>
        <v>2794</v>
      </c>
      <c r="AH117" s="112">
        <f t="shared" si="54"/>
        <v>220867000</v>
      </c>
      <c r="AI117" s="112">
        <f t="shared" si="54"/>
        <v>23</v>
      </c>
      <c r="AJ117" s="112">
        <f t="shared" ref="AJ117:AN117" si="55">SUM(AJ118:AJ121)</f>
        <v>4848</v>
      </c>
      <c r="AK117" s="112">
        <f t="shared" si="55"/>
        <v>262129000</v>
      </c>
      <c r="AL117" s="112">
        <f t="shared" si="55"/>
        <v>2</v>
      </c>
      <c r="AM117" s="112">
        <f t="shared" si="55"/>
        <v>188</v>
      </c>
      <c r="AN117" s="112">
        <f t="shared" si="55"/>
        <v>2820000</v>
      </c>
      <c r="AO117" s="112"/>
    </row>
    <row r="118" spans="1:41" ht="22.5" customHeight="1" x14ac:dyDescent="0.2">
      <c r="A118" s="99"/>
      <c r="B118" s="100" t="s">
        <v>37</v>
      </c>
      <c r="C118" s="131">
        <v>20</v>
      </c>
      <c r="D118" s="129">
        <v>3594</v>
      </c>
      <c r="E118" s="129">
        <v>20</v>
      </c>
      <c r="F118" s="129">
        <v>3594</v>
      </c>
      <c r="G118" s="129">
        <v>7020573000</v>
      </c>
      <c r="H118" s="129">
        <v>20</v>
      </c>
      <c r="I118" s="129">
        <v>3586</v>
      </c>
      <c r="J118" s="129">
        <v>1356124000</v>
      </c>
      <c r="K118" s="129">
        <v>0</v>
      </c>
      <c r="L118" s="129">
        <v>0</v>
      </c>
      <c r="M118" s="129">
        <v>0</v>
      </c>
      <c r="N118" s="129">
        <v>3</v>
      </c>
      <c r="O118" s="129">
        <v>587</v>
      </c>
      <c r="P118" s="129">
        <v>31300000</v>
      </c>
      <c r="Q118" s="129">
        <v>10</v>
      </c>
      <c r="R118" s="129">
        <v>431</v>
      </c>
      <c r="S118" s="129">
        <v>43100000</v>
      </c>
      <c r="T118" s="129">
        <v>20</v>
      </c>
      <c r="U118" s="129">
        <v>3144</v>
      </c>
      <c r="V118" s="129">
        <v>257137000</v>
      </c>
      <c r="W118" s="129">
        <v>20</v>
      </c>
      <c r="X118" s="129">
        <v>3551</v>
      </c>
      <c r="Y118" s="129">
        <v>181290000</v>
      </c>
      <c r="Z118" s="129">
        <v>16</v>
      </c>
      <c r="AA118" s="129">
        <v>2942</v>
      </c>
      <c r="AB118" s="129">
        <v>136385000</v>
      </c>
      <c r="AC118" s="129">
        <v>12</v>
      </c>
      <c r="AD118" s="129">
        <v>2254</v>
      </c>
      <c r="AE118" s="129">
        <v>263590000</v>
      </c>
      <c r="AF118" s="129">
        <v>6</v>
      </c>
      <c r="AG118" s="129">
        <v>1202</v>
      </c>
      <c r="AH118" s="129">
        <v>99655000</v>
      </c>
      <c r="AI118" s="129"/>
      <c r="AJ118" s="129"/>
      <c r="AK118" s="129"/>
      <c r="AL118" s="129"/>
      <c r="AM118" s="129"/>
      <c r="AN118" s="129"/>
      <c r="AO118" s="129"/>
    </row>
    <row r="119" spans="1:41" ht="22.5" customHeight="1" x14ac:dyDescent="0.2">
      <c r="A119" s="122"/>
      <c r="B119" s="102" t="s">
        <v>38</v>
      </c>
      <c r="C119" s="132">
        <v>8</v>
      </c>
      <c r="D119" s="130">
        <v>1827</v>
      </c>
      <c r="E119" s="130">
        <v>3</v>
      </c>
      <c r="F119" s="130">
        <v>288</v>
      </c>
      <c r="G119" s="130">
        <v>422460000</v>
      </c>
      <c r="H119" s="130">
        <v>2</v>
      </c>
      <c r="I119" s="130">
        <v>162</v>
      </c>
      <c r="J119" s="130">
        <v>103720000</v>
      </c>
      <c r="K119" s="130">
        <v>0</v>
      </c>
      <c r="L119" s="130">
        <v>0</v>
      </c>
      <c r="M119" s="130">
        <v>0</v>
      </c>
      <c r="N119" s="130">
        <v>1</v>
      </c>
      <c r="O119" s="130">
        <v>413</v>
      </c>
      <c r="P119" s="130">
        <v>11760000</v>
      </c>
      <c r="Q119" s="130">
        <v>5</v>
      </c>
      <c r="R119" s="130">
        <v>180</v>
      </c>
      <c r="S119" s="130">
        <v>13800000</v>
      </c>
      <c r="T119" s="130">
        <v>5</v>
      </c>
      <c r="U119" s="130">
        <v>567</v>
      </c>
      <c r="V119" s="130">
        <v>50320000</v>
      </c>
      <c r="W119" s="130">
        <v>7</v>
      </c>
      <c r="X119" s="130">
        <v>1723</v>
      </c>
      <c r="Y119" s="130">
        <v>93946000</v>
      </c>
      <c r="Z119" s="130">
        <v>8</v>
      </c>
      <c r="AA119" s="130">
        <v>1926</v>
      </c>
      <c r="AB119" s="130">
        <v>121756000</v>
      </c>
      <c r="AC119" s="130">
        <v>7</v>
      </c>
      <c r="AD119" s="130">
        <v>1697</v>
      </c>
      <c r="AE119" s="130">
        <v>169058000</v>
      </c>
      <c r="AF119" s="130">
        <v>4</v>
      </c>
      <c r="AG119" s="130">
        <v>693</v>
      </c>
      <c r="AH119" s="130">
        <v>66796000</v>
      </c>
      <c r="AI119" s="130">
        <v>8</v>
      </c>
      <c r="AJ119" s="130">
        <v>1928</v>
      </c>
      <c r="AK119" s="130">
        <v>89634000</v>
      </c>
      <c r="AL119" s="130">
        <v>1</v>
      </c>
      <c r="AM119" s="130">
        <v>158</v>
      </c>
      <c r="AN119" s="130">
        <v>2370000</v>
      </c>
      <c r="AO119" s="130"/>
    </row>
    <row r="120" spans="1:41" ht="22.5" customHeight="1" x14ac:dyDescent="0.2">
      <c r="A120" s="122"/>
      <c r="B120" s="102" t="s">
        <v>39</v>
      </c>
      <c r="C120" s="132">
        <v>21</v>
      </c>
      <c r="D120" s="130">
        <v>6635</v>
      </c>
      <c r="E120" s="130">
        <v>0</v>
      </c>
      <c r="F120" s="130">
        <v>0</v>
      </c>
      <c r="G120" s="130">
        <v>0</v>
      </c>
      <c r="H120" s="130">
        <v>1</v>
      </c>
      <c r="I120" s="130">
        <v>56</v>
      </c>
      <c r="J120" s="130">
        <v>3360000</v>
      </c>
      <c r="K120" s="130">
        <v>7</v>
      </c>
      <c r="L120" s="130">
        <v>1030</v>
      </c>
      <c r="M120" s="130">
        <v>196781500</v>
      </c>
      <c r="N120" s="130">
        <v>2</v>
      </c>
      <c r="O120" s="130">
        <v>957</v>
      </c>
      <c r="P120" s="130">
        <v>54010000</v>
      </c>
      <c r="Q120" s="130">
        <v>3</v>
      </c>
      <c r="R120" s="130">
        <v>101</v>
      </c>
      <c r="S120" s="130">
        <v>11880000</v>
      </c>
      <c r="T120" s="130">
        <v>5</v>
      </c>
      <c r="U120" s="130">
        <v>679</v>
      </c>
      <c r="V120" s="130">
        <v>61425000</v>
      </c>
      <c r="W120" s="130">
        <v>21</v>
      </c>
      <c r="X120" s="130">
        <v>6609</v>
      </c>
      <c r="Y120" s="130">
        <v>378443000</v>
      </c>
      <c r="Z120" s="130">
        <v>20</v>
      </c>
      <c r="AA120" s="130">
        <v>5710</v>
      </c>
      <c r="AB120" s="130">
        <v>271124000</v>
      </c>
      <c r="AC120" s="130">
        <v>17</v>
      </c>
      <c r="AD120" s="130">
        <v>5366</v>
      </c>
      <c r="AE120" s="130">
        <v>560833000</v>
      </c>
      <c r="AF120" s="130">
        <v>2</v>
      </c>
      <c r="AG120" s="130">
        <v>819</v>
      </c>
      <c r="AH120" s="130">
        <v>47216000</v>
      </c>
      <c r="AI120" s="130">
        <v>14</v>
      </c>
      <c r="AJ120" s="130">
        <v>2655</v>
      </c>
      <c r="AK120" s="130">
        <v>151295000</v>
      </c>
      <c r="AL120" s="130">
        <v>1</v>
      </c>
      <c r="AM120" s="130">
        <v>30</v>
      </c>
      <c r="AN120" s="130">
        <v>450000</v>
      </c>
      <c r="AO120" s="130"/>
    </row>
    <row r="121" spans="1:41" ht="22.5" customHeight="1" x14ac:dyDescent="0.2">
      <c r="A121" s="117"/>
      <c r="B121" s="118" t="s">
        <v>43</v>
      </c>
      <c r="C121" s="119">
        <v>1</v>
      </c>
      <c r="D121" s="120">
        <v>265</v>
      </c>
      <c r="E121" s="120"/>
      <c r="F121" s="120"/>
      <c r="G121" s="120"/>
      <c r="H121" s="120"/>
      <c r="I121" s="120"/>
      <c r="J121" s="120"/>
      <c r="K121" s="120"/>
      <c r="L121" s="120"/>
      <c r="M121" s="120"/>
      <c r="N121" s="120"/>
      <c r="O121" s="120"/>
      <c r="P121" s="120"/>
      <c r="Q121" s="120"/>
      <c r="R121" s="120"/>
      <c r="S121" s="120"/>
      <c r="T121" s="120"/>
      <c r="U121" s="120"/>
      <c r="V121" s="120"/>
      <c r="W121" s="120">
        <v>1</v>
      </c>
      <c r="X121" s="120">
        <v>265</v>
      </c>
      <c r="Y121" s="120">
        <v>19080000</v>
      </c>
      <c r="Z121" s="120">
        <v>1</v>
      </c>
      <c r="AA121" s="120">
        <v>265</v>
      </c>
      <c r="AB121" s="120">
        <v>15900000</v>
      </c>
      <c r="AC121" s="120"/>
      <c r="AD121" s="120"/>
      <c r="AE121" s="120"/>
      <c r="AF121" s="120">
        <v>1</v>
      </c>
      <c r="AG121" s="120">
        <v>80</v>
      </c>
      <c r="AH121" s="120">
        <v>7200000</v>
      </c>
      <c r="AI121" s="120">
        <v>1</v>
      </c>
      <c r="AJ121" s="120">
        <v>265</v>
      </c>
      <c r="AK121" s="120">
        <v>21200000</v>
      </c>
      <c r="AL121" s="120"/>
      <c r="AM121" s="120"/>
      <c r="AN121" s="120"/>
      <c r="AO121" s="120"/>
    </row>
    <row r="122" spans="1:41" ht="22.5" customHeight="1" x14ac:dyDescent="0.2">
      <c r="A122" s="86" t="s">
        <v>57</v>
      </c>
      <c r="B122" s="87" t="s">
        <v>58</v>
      </c>
      <c r="C122" s="88">
        <f t="shared" ref="C122:AN122" si="56">C123+C128+C133</f>
        <v>168</v>
      </c>
      <c r="D122" s="88">
        <f t="shared" si="56"/>
        <v>31765</v>
      </c>
      <c r="E122" s="88">
        <f t="shared" si="56"/>
        <v>68</v>
      </c>
      <c r="F122" s="88">
        <f t="shared" si="56"/>
        <v>10025</v>
      </c>
      <c r="G122" s="88">
        <f t="shared" si="56"/>
        <v>18879325000</v>
      </c>
      <c r="H122" s="88">
        <f t="shared" si="56"/>
        <v>68</v>
      </c>
      <c r="I122" s="88">
        <f t="shared" si="56"/>
        <v>10063</v>
      </c>
      <c r="J122" s="88">
        <f t="shared" si="56"/>
        <v>3534825191</v>
      </c>
      <c r="K122" s="88">
        <f t="shared" si="56"/>
        <v>7</v>
      </c>
      <c r="L122" s="88">
        <f t="shared" si="56"/>
        <v>742</v>
      </c>
      <c r="M122" s="88">
        <f t="shared" si="56"/>
        <v>87896000</v>
      </c>
      <c r="N122" s="88">
        <f t="shared" si="56"/>
        <v>21</v>
      </c>
      <c r="O122" s="88">
        <f t="shared" si="56"/>
        <v>4224</v>
      </c>
      <c r="P122" s="88">
        <f t="shared" si="56"/>
        <v>158098000</v>
      </c>
      <c r="Q122" s="88">
        <f t="shared" si="56"/>
        <v>52</v>
      </c>
      <c r="R122" s="88">
        <f t="shared" si="56"/>
        <v>2300</v>
      </c>
      <c r="S122" s="88">
        <f t="shared" si="56"/>
        <v>239122500</v>
      </c>
      <c r="T122" s="88">
        <f t="shared" si="56"/>
        <v>79</v>
      </c>
      <c r="U122" s="88">
        <f t="shared" si="56"/>
        <v>8006</v>
      </c>
      <c r="V122" s="88">
        <f t="shared" si="56"/>
        <v>590445000</v>
      </c>
      <c r="W122" s="88">
        <f t="shared" si="56"/>
        <v>101</v>
      </c>
      <c r="X122" s="88">
        <f t="shared" si="56"/>
        <v>19394</v>
      </c>
      <c r="Y122" s="88">
        <f t="shared" si="56"/>
        <v>874253500</v>
      </c>
      <c r="Z122" s="88">
        <f t="shared" si="56"/>
        <v>112</v>
      </c>
      <c r="AA122" s="88">
        <f t="shared" si="56"/>
        <v>22597</v>
      </c>
      <c r="AB122" s="88">
        <f t="shared" si="56"/>
        <v>1392035500</v>
      </c>
      <c r="AC122" s="88">
        <f t="shared" si="56"/>
        <v>121</v>
      </c>
      <c r="AD122" s="88">
        <f t="shared" si="56"/>
        <v>24025</v>
      </c>
      <c r="AE122" s="88">
        <f t="shared" si="56"/>
        <v>2480674000</v>
      </c>
      <c r="AF122" s="88">
        <f t="shared" si="56"/>
        <v>29</v>
      </c>
      <c r="AG122" s="88">
        <f t="shared" si="56"/>
        <v>5810</v>
      </c>
      <c r="AH122" s="88">
        <f t="shared" si="56"/>
        <v>504081000</v>
      </c>
      <c r="AI122" s="88">
        <f t="shared" si="56"/>
        <v>50</v>
      </c>
      <c r="AJ122" s="88">
        <f t="shared" si="56"/>
        <v>11129</v>
      </c>
      <c r="AK122" s="88">
        <f t="shared" si="56"/>
        <v>605287350</v>
      </c>
      <c r="AL122" s="88">
        <f t="shared" si="56"/>
        <v>10</v>
      </c>
      <c r="AM122" s="88">
        <f t="shared" si="56"/>
        <v>1226</v>
      </c>
      <c r="AN122" s="88">
        <f t="shared" si="56"/>
        <v>25182000</v>
      </c>
      <c r="AO122" s="88"/>
    </row>
    <row r="123" spans="1:41" ht="22.5" customHeight="1" x14ac:dyDescent="0.2">
      <c r="A123" s="89">
        <v>1</v>
      </c>
      <c r="B123" s="90" t="s">
        <v>29</v>
      </c>
      <c r="C123" s="89">
        <f t="shared" ref="C123:AO123" si="57">SUM(C124:C127)</f>
        <v>58</v>
      </c>
      <c r="D123" s="92">
        <f t="shared" si="57"/>
        <v>10385</v>
      </c>
      <c r="E123" s="92">
        <f t="shared" si="57"/>
        <v>22</v>
      </c>
      <c r="F123" s="92">
        <f t="shared" si="57"/>
        <v>3422</v>
      </c>
      <c r="G123" s="92">
        <f t="shared" si="57"/>
        <v>5611745000</v>
      </c>
      <c r="H123" s="92">
        <f t="shared" si="57"/>
        <v>22</v>
      </c>
      <c r="I123" s="92">
        <f t="shared" si="57"/>
        <v>3403</v>
      </c>
      <c r="J123" s="92">
        <f t="shared" si="57"/>
        <v>1009441916</v>
      </c>
      <c r="K123" s="92">
        <f t="shared" si="57"/>
        <v>2</v>
      </c>
      <c r="L123" s="92">
        <f t="shared" si="57"/>
        <v>109</v>
      </c>
      <c r="M123" s="92">
        <f t="shared" si="57"/>
        <v>33464000</v>
      </c>
      <c r="N123" s="92">
        <f t="shared" si="57"/>
        <v>5</v>
      </c>
      <c r="O123" s="92">
        <f t="shared" si="57"/>
        <v>731</v>
      </c>
      <c r="P123" s="92">
        <f t="shared" si="57"/>
        <v>33918000</v>
      </c>
      <c r="Q123" s="92">
        <f t="shared" si="57"/>
        <v>14</v>
      </c>
      <c r="R123" s="92">
        <f t="shared" si="57"/>
        <v>699</v>
      </c>
      <c r="S123" s="92">
        <f t="shared" si="57"/>
        <v>72950000</v>
      </c>
      <c r="T123" s="92">
        <f t="shared" si="57"/>
        <v>19</v>
      </c>
      <c r="U123" s="92">
        <f t="shared" si="57"/>
        <v>2391</v>
      </c>
      <c r="V123" s="92">
        <f t="shared" si="57"/>
        <v>189620000</v>
      </c>
      <c r="W123" s="92">
        <f t="shared" si="57"/>
        <v>27</v>
      </c>
      <c r="X123" s="92">
        <f t="shared" si="57"/>
        <v>5855</v>
      </c>
      <c r="Y123" s="92">
        <f t="shared" si="57"/>
        <v>250971000</v>
      </c>
      <c r="Z123" s="92">
        <f t="shared" si="57"/>
        <v>33</v>
      </c>
      <c r="AA123" s="92">
        <f t="shared" si="57"/>
        <v>6659</v>
      </c>
      <c r="AB123" s="92">
        <f t="shared" si="57"/>
        <v>384460000</v>
      </c>
      <c r="AC123" s="92">
        <f t="shared" si="57"/>
        <v>36</v>
      </c>
      <c r="AD123" s="92">
        <f t="shared" si="57"/>
        <v>7039</v>
      </c>
      <c r="AE123" s="92">
        <f t="shared" si="57"/>
        <v>681750000</v>
      </c>
      <c r="AF123" s="92">
        <f t="shared" si="57"/>
        <v>10</v>
      </c>
      <c r="AG123" s="92">
        <f t="shared" si="57"/>
        <v>1923</v>
      </c>
      <c r="AH123" s="92">
        <f t="shared" si="57"/>
        <v>173011000</v>
      </c>
      <c r="AI123" s="92">
        <f t="shared" si="57"/>
        <v>15</v>
      </c>
      <c r="AJ123" s="92">
        <f t="shared" si="57"/>
        <v>3251</v>
      </c>
      <c r="AK123" s="92">
        <f t="shared" si="57"/>
        <v>167544350</v>
      </c>
      <c r="AL123" s="92">
        <f t="shared" si="57"/>
        <v>2</v>
      </c>
      <c r="AM123" s="92">
        <f t="shared" si="57"/>
        <v>358</v>
      </c>
      <c r="AN123" s="92">
        <f t="shared" si="57"/>
        <v>8715000</v>
      </c>
      <c r="AO123" s="92">
        <f t="shared" si="57"/>
        <v>0</v>
      </c>
    </row>
    <row r="124" spans="1:41" s="145" customFormat="1" ht="22.5" customHeight="1" x14ac:dyDescent="0.2">
      <c r="A124" s="142"/>
      <c r="B124" s="143" t="s">
        <v>37</v>
      </c>
      <c r="C124" s="142">
        <v>20</v>
      </c>
      <c r="D124" s="144">
        <v>3512</v>
      </c>
      <c r="E124" s="144">
        <v>20</v>
      </c>
      <c r="F124" s="144">
        <v>3286</v>
      </c>
      <c r="G124" s="144">
        <v>5443901000</v>
      </c>
      <c r="H124" s="144">
        <v>20</v>
      </c>
      <c r="I124" s="144">
        <v>3267</v>
      </c>
      <c r="J124" s="144">
        <v>979166000</v>
      </c>
      <c r="K124" s="144" t="s">
        <v>40</v>
      </c>
      <c r="L124" s="144" t="s">
        <v>40</v>
      </c>
      <c r="M124" s="144" t="s">
        <v>40</v>
      </c>
      <c r="N124" s="144" t="s">
        <v>40</v>
      </c>
      <c r="O124" s="144" t="s">
        <v>40</v>
      </c>
      <c r="P124" s="144" t="s">
        <v>40</v>
      </c>
      <c r="Q124" s="144">
        <v>10</v>
      </c>
      <c r="R124" s="144">
        <v>601</v>
      </c>
      <c r="S124" s="144">
        <v>61630000</v>
      </c>
      <c r="T124" s="144">
        <v>12</v>
      </c>
      <c r="U124" s="144">
        <v>1818</v>
      </c>
      <c r="V124" s="144">
        <v>139660000</v>
      </c>
      <c r="W124" s="144">
        <v>8</v>
      </c>
      <c r="X124" s="144">
        <v>1773</v>
      </c>
      <c r="Y124" s="144">
        <v>56710000</v>
      </c>
      <c r="Z124" s="144">
        <v>16</v>
      </c>
      <c r="AA124" s="144">
        <v>2901</v>
      </c>
      <c r="AB124" s="144">
        <v>190672000</v>
      </c>
      <c r="AC124" s="144">
        <v>15</v>
      </c>
      <c r="AD124" s="144">
        <v>2597</v>
      </c>
      <c r="AE124" s="144">
        <v>243102000</v>
      </c>
      <c r="AF124" s="144">
        <v>3</v>
      </c>
      <c r="AG124" s="144">
        <v>538</v>
      </c>
      <c r="AH124" s="144">
        <v>55926000</v>
      </c>
      <c r="AI124" s="144" t="s">
        <v>40</v>
      </c>
      <c r="AJ124" s="144" t="s">
        <v>40</v>
      </c>
      <c r="AK124" s="144" t="s">
        <v>40</v>
      </c>
      <c r="AL124" s="144" t="s">
        <v>40</v>
      </c>
      <c r="AM124" s="144" t="s">
        <v>40</v>
      </c>
      <c r="AN124" s="144" t="s">
        <v>40</v>
      </c>
      <c r="AO124" s="144" t="s">
        <v>40</v>
      </c>
    </row>
    <row r="125" spans="1:41" s="145" customFormat="1" ht="22.5" customHeight="1" x14ac:dyDescent="0.2">
      <c r="A125" s="146"/>
      <c r="B125" s="147" t="s">
        <v>38</v>
      </c>
      <c r="C125" s="146">
        <v>21</v>
      </c>
      <c r="D125" s="148">
        <v>4458</v>
      </c>
      <c r="E125" s="148">
        <v>2</v>
      </c>
      <c r="F125" s="148">
        <v>136</v>
      </c>
      <c r="G125" s="148">
        <v>167844000</v>
      </c>
      <c r="H125" s="148">
        <v>2</v>
      </c>
      <c r="I125" s="148">
        <v>136</v>
      </c>
      <c r="J125" s="148">
        <v>30275916</v>
      </c>
      <c r="K125" s="148" t="s">
        <v>40</v>
      </c>
      <c r="L125" s="148" t="s">
        <v>40</v>
      </c>
      <c r="M125" s="148" t="s">
        <v>40</v>
      </c>
      <c r="N125" s="148">
        <v>3</v>
      </c>
      <c r="O125" s="148">
        <v>516</v>
      </c>
      <c r="P125" s="148">
        <v>29438000</v>
      </c>
      <c r="Q125" s="148">
        <v>3</v>
      </c>
      <c r="R125" s="148">
        <v>62</v>
      </c>
      <c r="S125" s="148">
        <v>6100000</v>
      </c>
      <c r="T125" s="148">
        <v>3</v>
      </c>
      <c r="U125" s="148">
        <v>124</v>
      </c>
      <c r="V125" s="148">
        <v>9760000</v>
      </c>
      <c r="W125" s="148">
        <v>8</v>
      </c>
      <c r="X125" s="148">
        <v>1946</v>
      </c>
      <c r="Y125" s="148">
        <v>102928000</v>
      </c>
      <c r="Z125" s="148">
        <v>7</v>
      </c>
      <c r="AA125" s="148">
        <v>1806</v>
      </c>
      <c r="AB125" s="148">
        <v>106051000</v>
      </c>
      <c r="AC125" s="148">
        <v>9</v>
      </c>
      <c r="AD125" s="148">
        <v>2177</v>
      </c>
      <c r="AE125" s="148">
        <v>270868000</v>
      </c>
      <c r="AF125" s="148">
        <v>2</v>
      </c>
      <c r="AG125" s="148">
        <v>453</v>
      </c>
      <c r="AH125" s="148">
        <v>59590000</v>
      </c>
      <c r="AI125" s="148">
        <v>7</v>
      </c>
      <c r="AJ125" s="148">
        <v>1857</v>
      </c>
      <c r="AK125" s="148">
        <v>82924350</v>
      </c>
      <c r="AL125" s="148">
        <v>2</v>
      </c>
      <c r="AM125" s="148">
        <v>358</v>
      </c>
      <c r="AN125" s="148">
        <v>8715000</v>
      </c>
      <c r="AO125" s="148" t="s">
        <v>40</v>
      </c>
    </row>
    <row r="126" spans="1:41" s="145" customFormat="1" ht="22.5" customHeight="1" x14ac:dyDescent="0.2">
      <c r="A126" s="146"/>
      <c r="B126" s="147" t="s">
        <v>39</v>
      </c>
      <c r="C126" s="149">
        <v>16</v>
      </c>
      <c r="D126" s="148">
        <v>2226</v>
      </c>
      <c r="E126" s="148"/>
      <c r="F126" s="148" t="s">
        <v>40</v>
      </c>
      <c r="G126" s="148" t="s">
        <v>40</v>
      </c>
      <c r="H126" s="148" t="s">
        <v>40</v>
      </c>
      <c r="I126" s="148" t="s">
        <v>40</v>
      </c>
      <c r="J126" s="148" t="s">
        <v>40</v>
      </c>
      <c r="K126" s="148">
        <v>2</v>
      </c>
      <c r="L126" s="148">
        <v>109</v>
      </c>
      <c r="M126" s="148">
        <v>33464000</v>
      </c>
      <c r="N126" s="150">
        <v>2</v>
      </c>
      <c r="O126" s="148">
        <v>215</v>
      </c>
      <c r="P126" s="148">
        <v>4480000</v>
      </c>
      <c r="Q126" s="148">
        <v>1</v>
      </c>
      <c r="R126" s="148">
        <v>36</v>
      </c>
      <c r="S126" s="148">
        <v>5220000</v>
      </c>
      <c r="T126" s="148">
        <v>4</v>
      </c>
      <c r="U126" s="148">
        <v>449</v>
      </c>
      <c r="V126" s="148">
        <v>40200000</v>
      </c>
      <c r="W126" s="150">
        <v>10</v>
      </c>
      <c r="X126" s="148">
        <v>1947</v>
      </c>
      <c r="Y126" s="148">
        <v>88120000</v>
      </c>
      <c r="Z126" s="150">
        <v>9</v>
      </c>
      <c r="AA126" s="148">
        <v>1763</v>
      </c>
      <c r="AB126" s="148">
        <v>82634000</v>
      </c>
      <c r="AC126" s="150">
        <v>11</v>
      </c>
      <c r="AD126" s="148">
        <v>2076</v>
      </c>
      <c r="AE126" s="148">
        <v>145667000</v>
      </c>
      <c r="AF126" s="150">
        <v>5</v>
      </c>
      <c r="AG126" s="148">
        <v>932</v>
      </c>
      <c r="AH126" s="148">
        <v>57495000</v>
      </c>
      <c r="AI126" s="150">
        <v>8</v>
      </c>
      <c r="AJ126" s="148">
        <v>1394</v>
      </c>
      <c r="AK126" s="148">
        <v>84620000</v>
      </c>
      <c r="AL126" s="148" t="s">
        <v>40</v>
      </c>
      <c r="AM126" s="148" t="s">
        <v>40</v>
      </c>
      <c r="AN126" s="148" t="s">
        <v>40</v>
      </c>
      <c r="AO126" s="148" t="s">
        <v>40</v>
      </c>
    </row>
    <row r="127" spans="1:41" s="145" customFormat="1" ht="22.5" customHeight="1" x14ac:dyDescent="0.2">
      <c r="A127" s="151"/>
      <c r="B127" s="152" t="s">
        <v>43</v>
      </c>
      <c r="C127" s="151">
        <v>1</v>
      </c>
      <c r="D127" s="153">
        <v>189</v>
      </c>
      <c r="E127" s="153"/>
      <c r="F127" s="153"/>
      <c r="G127" s="153"/>
      <c r="H127" s="153"/>
      <c r="I127" s="153"/>
      <c r="J127" s="153"/>
      <c r="K127" s="153"/>
      <c r="L127" s="153"/>
      <c r="M127" s="153"/>
      <c r="N127" s="153"/>
      <c r="O127" s="153"/>
      <c r="P127" s="153"/>
      <c r="Q127" s="153"/>
      <c r="R127" s="153"/>
      <c r="S127" s="153"/>
      <c r="T127" s="153"/>
      <c r="U127" s="153"/>
      <c r="V127" s="153"/>
      <c r="W127" s="153">
        <v>1</v>
      </c>
      <c r="X127" s="153">
        <v>189</v>
      </c>
      <c r="Y127" s="153">
        <v>3213000</v>
      </c>
      <c r="Z127" s="153">
        <v>1</v>
      </c>
      <c r="AA127" s="153">
        <v>189</v>
      </c>
      <c r="AB127" s="153">
        <v>5103000</v>
      </c>
      <c r="AC127" s="153">
        <v>1</v>
      </c>
      <c r="AD127" s="153">
        <v>189</v>
      </c>
      <c r="AE127" s="153">
        <v>22113000</v>
      </c>
      <c r="AF127" s="153"/>
      <c r="AG127" s="153"/>
      <c r="AH127" s="153"/>
      <c r="AI127" s="153"/>
      <c r="AJ127" s="153"/>
      <c r="AK127" s="153"/>
      <c r="AL127" s="153"/>
      <c r="AM127" s="153"/>
      <c r="AN127" s="153"/>
      <c r="AO127" s="153"/>
    </row>
    <row r="128" spans="1:41" ht="22.5" customHeight="1" x14ac:dyDescent="0.2">
      <c r="A128" s="89">
        <v>2</v>
      </c>
      <c r="B128" s="90" t="s">
        <v>30</v>
      </c>
      <c r="C128" s="89">
        <f t="shared" ref="C128:AN128" si="58">SUM(C129:C132)</f>
        <v>55</v>
      </c>
      <c r="D128" s="92">
        <f t="shared" si="58"/>
        <v>10530</v>
      </c>
      <c r="E128" s="92">
        <f t="shared" si="58"/>
        <v>23</v>
      </c>
      <c r="F128" s="92">
        <f t="shared" si="58"/>
        <v>3406</v>
      </c>
      <c r="G128" s="92">
        <f t="shared" si="58"/>
        <v>6897100000</v>
      </c>
      <c r="H128" s="92">
        <f t="shared" si="58"/>
        <v>23</v>
      </c>
      <c r="I128" s="92">
        <f t="shared" si="58"/>
        <v>3402</v>
      </c>
      <c r="J128" s="92">
        <f t="shared" si="58"/>
        <v>1216250000</v>
      </c>
      <c r="K128" s="92">
        <f t="shared" si="58"/>
        <v>3</v>
      </c>
      <c r="L128" s="92">
        <f t="shared" si="58"/>
        <v>400</v>
      </c>
      <c r="M128" s="92">
        <f t="shared" si="58"/>
        <v>37192000</v>
      </c>
      <c r="N128" s="92">
        <f t="shared" si="58"/>
        <v>6</v>
      </c>
      <c r="O128" s="92">
        <f t="shared" si="58"/>
        <v>1217</v>
      </c>
      <c r="P128" s="92">
        <f t="shared" si="58"/>
        <v>49150000</v>
      </c>
      <c r="Q128" s="92">
        <f t="shared" si="58"/>
        <v>17</v>
      </c>
      <c r="R128" s="92">
        <f t="shared" si="58"/>
        <v>799</v>
      </c>
      <c r="S128" s="92">
        <f t="shared" si="58"/>
        <v>82252500</v>
      </c>
      <c r="T128" s="92">
        <f t="shared" si="58"/>
        <v>34</v>
      </c>
      <c r="U128" s="92">
        <f t="shared" si="58"/>
        <v>2758</v>
      </c>
      <c r="V128" s="92">
        <f t="shared" si="58"/>
        <v>199790000</v>
      </c>
      <c r="W128" s="92">
        <f t="shared" si="58"/>
        <v>43</v>
      </c>
      <c r="X128" s="92">
        <f t="shared" si="58"/>
        <v>6890</v>
      </c>
      <c r="Y128" s="92">
        <f t="shared" si="58"/>
        <v>313385000</v>
      </c>
      <c r="Z128" s="92">
        <f t="shared" si="58"/>
        <v>39</v>
      </c>
      <c r="AA128" s="92">
        <f t="shared" si="58"/>
        <v>7982</v>
      </c>
      <c r="AB128" s="92">
        <f t="shared" si="58"/>
        <v>463845000</v>
      </c>
      <c r="AC128" s="92">
        <f t="shared" si="58"/>
        <v>41</v>
      </c>
      <c r="AD128" s="92">
        <f t="shared" si="58"/>
        <v>8261</v>
      </c>
      <c r="AE128" s="92">
        <f t="shared" si="58"/>
        <v>866668000</v>
      </c>
      <c r="AF128" s="92">
        <f t="shared" si="58"/>
        <v>10</v>
      </c>
      <c r="AG128" s="92">
        <f t="shared" si="58"/>
        <v>1981</v>
      </c>
      <c r="AH128" s="92">
        <f t="shared" si="58"/>
        <v>180360000</v>
      </c>
      <c r="AI128" s="92">
        <f t="shared" si="58"/>
        <v>16</v>
      </c>
      <c r="AJ128" s="92">
        <f t="shared" si="58"/>
        <v>3573</v>
      </c>
      <c r="AK128" s="92">
        <f t="shared" si="58"/>
        <v>196255000</v>
      </c>
      <c r="AL128" s="92">
        <f t="shared" si="58"/>
        <v>4</v>
      </c>
      <c r="AM128" s="92">
        <f t="shared" si="58"/>
        <v>425</v>
      </c>
      <c r="AN128" s="92">
        <f t="shared" si="58"/>
        <v>7882500</v>
      </c>
      <c r="AO128" s="92"/>
    </row>
    <row r="129" spans="1:41" ht="22.5" customHeight="1" x14ac:dyDescent="0.2">
      <c r="A129" s="99"/>
      <c r="B129" s="100" t="s">
        <v>37</v>
      </c>
      <c r="C129" s="99">
        <v>20</v>
      </c>
      <c r="D129" s="101">
        <v>3398</v>
      </c>
      <c r="E129" s="101">
        <v>20</v>
      </c>
      <c r="F129" s="101">
        <v>3226</v>
      </c>
      <c r="G129" s="101">
        <v>6603276000</v>
      </c>
      <c r="H129" s="101">
        <v>20</v>
      </c>
      <c r="I129" s="101">
        <v>3222</v>
      </c>
      <c r="J129" s="101">
        <v>1158532000</v>
      </c>
      <c r="K129" s="101" t="s">
        <v>40</v>
      </c>
      <c r="L129" s="101" t="s">
        <v>40</v>
      </c>
      <c r="M129" s="101" t="s">
        <v>40</v>
      </c>
      <c r="N129" s="101" t="s">
        <v>40</v>
      </c>
      <c r="O129" s="101" t="s">
        <v>40</v>
      </c>
      <c r="P129" s="101" t="s">
        <v>40</v>
      </c>
      <c r="Q129" s="101">
        <v>12</v>
      </c>
      <c r="R129" s="101">
        <v>687</v>
      </c>
      <c r="S129" s="101">
        <v>68912500</v>
      </c>
      <c r="T129" s="101">
        <v>15</v>
      </c>
      <c r="U129" s="101">
        <v>1994</v>
      </c>
      <c r="V129" s="101">
        <v>146095000</v>
      </c>
      <c r="W129" s="101">
        <v>8</v>
      </c>
      <c r="X129" s="101">
        <v>1643</v>
      </c>
      <c r="Y129" s="101">
        <v>52122000</v>
      </c>
      <c r="Z129" s="101">
        <v>17</v>
      </c>
      <c r="AA129" s="101">
        <v>2905</v>
      </c>
      <c r="AB129" s="101">
        <v>227202000</v>
      </c>
      <c r="AC129" s="101">
        <v>17</v>
      </c>
      <c r="AD129" s="101">
        <v>2751</v>
      </c>
      <c r="AE129" s="101">
        <v>304348000</v>
      </c>
      <c r="AF129" s="101">
        <v>3</v>
      </c>
      <c r="AG129" s="101">
        <v>547</v>
      </c>
      <c r="AH129" s="101">
        <v>56780000</v>
      </c>
      <c r="AI129" s="101" t="s">
        <v>40</v>
      </c>
      <c r="AJ129" s="101" t="s">
        <v>40</v>
      </c>
      <c r="AK129" s="101" t="s">
        <v>40</v>
      </c>
      <c r="AL129" s="101" t="s">
        <v>40</v>
      </c>
      <c r="AM129" s="101" t="s">
        <v>40</v>
      </c>
      <c r="AN129" s="101" t="s">
        <v>40</v>
      </c>
      <c r="AO129" s="101" t="s">
        <v>40</v>
      </c>
    </row>
    <row r="130" spans="1:41" ht="22.5" customHeight="1" x14ac:dyDescent="0.2">
      <c r="A130" s="99"/>
      <c r="B130" s="102" t="s">
        <v>38</v>
      </c>
      <c r="C130" s="99">
        <v>21</v>
      </c>
      <c r="D130" s="101">
        <v>4441</v>
      </c>
      <c r="E130" s="101">
        <v>3</v>
      </c>
      <c r="F130" s="101">
        <v>180</v>
      </c>
      <c r="G130" s="103">
        <v>293824000</v>
      </c>
      <c r="H130" s="103">
        <v>3</v>
      </c>
      <c r="I130" s="103">
        <v>180</v>
      </c>
      <c r="J130" s="103">
        <v>57718000</v>
      </c>
      <c r="K130" s="103" t="s">
        <v>40</v>
      </c>
      <c r="L130" s="101" t="s">
        <v>40</v>
      </c>
      <c r="M130" s="101" t="s">
        <v>40</v>
      </c>
      <c r="N130" s="101">
        <v>3</v>
      </c>
      <c r="O130" s="101">
        <v>899</v>
      </c>
      <c r="P130" s="101">
        <v>42130000</v>
      </c>
      <c r="Q130" s="101">
        <v>4</v>
      </c>
      <c r="R130" s="101">
        <v>82</v>
      </c>
      <c r="S130" s="101">
        <v>8990000</v>
      </c>
      <c r="T130" s="101">
        <v>4</v>
      </c>
      <c r="U130" s="101">
        <v>196</v>
      </c>
      <c r="V130" s="101">
        <v>12780000</v>
      </c>
      <c r="W130" s="101">
        <v>12</v>
      </c>
      <c r="X130" s="101">
        <v>2728</v>
      </c>
      <c r="Y130" s="101">
        <v>140895000</v>
      </c>
      <c r="Z130" s="101">
        <v>12</v>
      </c>
      <c r="AA130" s="101">
        <v>3043</v>
      </c>
      <c r="AB130" s="101">
        <v>140401000</v>
      </c>
      <c r="AC130" s="101">
        <v>11</v>
      </c>
      <c r="AD130" s="101">
        <v>2991</v>
      </c>
      <c r="AE130" s="101">
        <v>369891000</v>
      </c>
      <c r="AF130" s="101">
        <v>1</v>
      </c>
      <c r="AG130" s="101">
        <v>392</v>
      </c>
      <c r="AH130" s="101">
        <v>58760000</v>
      </c>
      <c r="AI130" s="101">
        <v>7</v>
      </c>
      <c r="AJ130" s="101">
        <v>1942</v>
      </c>
      <c r="AK130" s="101">
        <v>94990000</v>
      </c>
      <c r="AL130" s="101">
        <v>2</v>
      </c>
      <c r="AM130" s="101">
        <v>360</v>
      </c>
      <c r="AN130" s="101">
        <v>6885000</v>
      </c>
      <c r="AO130" s="101" t="s">
        <v>40</v>
      </c>
    </row>
    <row r="131" spans="1:41" ht="22.5" customHeight="1" x14ac:dyDescent="0.2">
      <c r="A131" s="99"/>
      <c r="B131" s="102" t="s">
        <v>39</v>
      </c>
      <c r="C131" s="99">
        <v>13</v>
      </c>
      <c r="D131" s="101">
        <v>2500</v>
      </c>
      <c r="E131" s="101"/>
      <c r="F131" s="101" t="s">
        <v>40</v>
      </c>
      <c r="G131" s="103" t="s">
        <v>40</v>
      </c>
      <c r="H131" s="103" t="s">
        <v>40</v>
      </c>
      <c r="I131" s="103" t="s">
        <v>40</v>
      </c>
      <c r="J131" s="103" t="s">
        <v>40</v>
      </c>
      <c r="K131" s="103">
        <v>3</v>
      </c>
      <c r="L131" s="101">
        <v>400</v>
      </c>
      <c r="M131" s="101">
        <v>37192000</v>
      </c>
      <c r="N131" s="101">
        <v>3</v>
      </c>
      <c r="O131" s="101">
        <v>318</v>
      </c>
      <c r="P131" s="101">
        <v>7020000</v>
      </c>
      <c r="Q131" s="101">
        <v>1</v>
      </c>
      <c r="R131" s="101">
        <v>30</v>
      </c>
      <c r="S131" s="101">
        <v>4350000</v>
      </c>
      <c r="T131" s="101">
        <v>15</v>
      </c>
      <c r="U131" s="101">
        <v>568</v>
      </c>
      <c r="V131" s="101">
        <v>40915000</v>
      </c>
      <c r="W131" s="101">
        <v>22</v>
      </c>
      <c r="X131" s="101">
        <v>2328</v>
      </c>
      <c r="Y131" s="101">
        <v>106616000</v>
      </c>
      <c r="Z131" s="101">
        <v>9</v>
      </c>
      <c r="AA131" s="101">
        <v>1843</v>
      </c>
      <c r="AB131" s="101">
        <v>89897000</v>
      </c>
      <c r="AC131" s="101">
        <v>12</v>
      </c>
      <c r="AD131" s="101">
        <v>2328</v>
      </c>
      <c r="AE131" s="101">
        <v>170082000</v>
      </c>
      <c r="AF131" s="101">
        <v>6</v>
      </c>
      <c r="AG131" s="101">
        <v>1042</v>
      </c>
      <c r="AH131" s="101">
        <v>64820000</v>
      </c>
      <c r="AI131" s="101">
        <v>9</v>
      </c>
      <c r="AJ131" s="101">
        <v>1631</v>
      </c>
      <c r="AK131" s="101">
        <v>101265000</v>
      </c>
      <c r="AL131" s="101">
        <v>2</v>
      </c>
      <c r="AM131" s="101">
        <v>65</v>
      </c>
      <c r="AN131" s="101">
        <v>997500</v>
      </c>
      <c r="AO131" s="101"/>
    </row>
    <row r="132" spans="1:41" ht="22.5" customHeight="1" x14ac:dyDescent="0.2">
      <c r="A132" s="123"/>
      <c r="B132" s="116" t="s">
        <v>43</v>
      </c>
      <c r="C132" s="123">
        <v>1</v>
      </c>
      <c r="D132" s="154">
        <v>191</v>
      </c>
      <c r="E132" s="154"/>
      <c r="F132" s="154"/>
      <c r="G132" s="155"/>
      <c r="H132" s="155"/>
      <c r="I132" s="155"/>
      <c r="J132" s="155"/>
      <c r="K132" s="155"/>
      <c r="L132" s="154"/>
      <c r="M132" s="154"/>
      <c r="N132" s="154"/>
      <c r="O132" s="154"/>
      <c r="P132" s="154"/>
      <c r="Q132" s="154"/>
      <c r="R132" s="154"/>
      <c r="S132" s="154"/>
      <c r="T132" s="154"/>
      <c r="U132" s="154"/>
      <c r="V132" s="154"/>
      <c r="W132" s="154">
        <v>1</v>
      </c>
      <c r="X132" s="154">
        <v>191</v>
      </c>
      <c r="Y132" s="154">
        <v>13752000</v>
      </c>
      <c r="Z132" s="154">
        <v>1</v>
      </c>
      <c r="AA132" s="154">
        <v>191</v>
      </c>
      <c r="AB132" s="154">
        <v>6345000</v>
      </c>
      <c r="AC132" s="154">
        <v>1</v>
      </c>
      <c r="AD132" s="154">
        <v>191</v>
      </c>
      <c r="AE132" s="154">
        <v>22347000</v>
      </c>
      <c r="AF132" s="154"/>
      <c r="AG132" s="154"/>
      <c r="AH132" s="154"/>
      <c r="AI132" s="154"/>
      <c r="AJ132" s="154"/>
      <c r="AK132" s="154"/>
      <c r="AL132" s="154"/>
      <c r="AM132" s="154"/>
      <c r="AN132" s="154"/>
      <c r="AO132" s="154"/>
    </row>
    <row r="133" spans="1:41" ht="22.5" customHeight="1" x14ac:dyDescent="0.2">
      <c r="A133" s="89">
        <v>3</v>
      </c>
      <c r="B133" s="90" t="s">
        <v>31</v>
      </c>
      <c r="C133" s="89">
        <f t="shared" ref="C133:AN133" si="59">SUM(C134:C137)</f>
        <v>55</v>
      </c>
      <c r="D133" s="92">
        <f t="shared" si="59"/>
        <v>10850</v>
      </c>
      <c r="E133" s="92">
        <f t="shared" si="59"/>
        <v>23</v>
      </c>
      <c r="F133" s="92">
        <f t="shared" si="59"/>
        <v>3197</v>
      </c>
      <c r="G133" s="92">
        <f t="shared" si="59"/>
        <v>6370480000</v>
      </c>
      <c r="H133" s="92">
        <f t="shared" si="59"/>
        <v>23</v>
      </c>
      <c r="I133" s="92">
        <f t="shared" si="59"/>
        <v>3258</v>
      </c>
      <c r="J133" s="92">
        <f t="shared" si="59"/>
        <v>1309133275</v>
      </c>
      <c r="K133" s="92">
        <f t="shared" si="59"/>
        <v>2</v>
      </c>
      <c r="L133" s="92">
        <f t="shared" si="59"/>
        <v>233</v>
      </c>
      <c r="M133" s="92">
        <f t="shared" si="59"/>
        <v>17240000</v>
      </c>
      <c r="N133" s="92">
        <f t="shared" si="59"/>
        <v>10</v>
      </c>
      <c r="O133" s="92">
        <f t="shared" si="59"/>
        <v>2276</v>
      </c>
      <c r="P133" s="92">
        <f t="shared" si="59"/>
        <v>75030000</v>
      </c>
      <c r="Q133" s="92">
        <f t="shared" si="59"/>
        <v>21</v>
      </c>
      <c r="R133" s="92">
        <f t="shared" si="59"/>
        <v>802</v>
      </c>
      <c r="S133" s="92">
        <f t="shared" si="59"/>
        <v>83920000</v>
      </c>
      <c r="T133" s="92">
        <f t="shared" si="59"/>
        <v>26</v>
      </c>
      <c r="U133" s="92">
        <f t="shared" si="59"/>
        <v>2857</v>
      </c>
      <c r="V133" s="92">
        <f t="shared" si="59"/>
        <v>201035000</v>
      </c>
      <c r="W133" s="92">
        <f t="shared" si="59"/>
        <v>31</v>
      </c>
      <c r="X133" s="92">
        <f t="shared" si="59"/>
        <v>6649</v>
      </c>
      <c r="Y133" s="92">
        <f t="shared" si="59"/>
        <v>309897500</v>
      </c>
      <c r="Z133" s="92">
        <f t="shared" si="59"/>
        <v>40</v>
      </c>
      <c r="AA133" s="92">
        <f t="shared" si="59"/>
        <v>7956</v>
      </c>
      <c r="AB133" s="92">
        <f t="shared" si="59"/>
        <v>543730500</v>
      </c>
      <c r="AC133" s="92">
        <f t="shared" si="59"/>
        <v>44</v>
      </c>
      <c r="AD133" s="92">
        <f t="shared" si="59"/>
        <v>8725</v>
      </c>
      <c r="AE133" s="92">
        <f t="shared" si="59"/>
        <v>932256000</v>
      </c>
      <c r="AF133" s="92">
        <f t="shared" si="59"/>
        <v>9</v>
      </c>
      <c r="AG133" s="92">
        <f t="shared" si="59"/>
        <v>1906</v>
      </c>
      <c r="AH133" s="92">
        <f t="shared" si="59"/>
        <v>150710000</v>
      </c>
      <c r="AI133" s="92">
        <f t="shared" si="59"/>
        <v>19</v>
      </c>
      <c r="AJ133" s="92">
        <f t="shared" si="59"/>
        <v>4305</v>
      </c>
      <c r="AK133" s="92">
        <f t="shared" si="59"/>
        <v>241488000</v>
      </c>
      <c r="AL133" s="92">
        <f t="shared" si="59"/>
        <v>4</v>
      </c>
      <c r="AM133" s="92">
        <f t="shared" si="59"/>
        <v>443</v>
      </c>
      <c r="AN133" s="92">
        <f t="shared" si="59"/>
        <v>8584500</v>
      </c>
      <c r="AO133" s="92"/>
    </row>
    <row r="134" spans="1:41" ht="22.5" customHeight="1" x14ac:dyDescent="0.2">
      <c r="A134" s="99"/>
      <c r="B134" s="100" t="s">
        <v>37</v>
      </c>
      <c r="C134" s="99">
        <v>20</v>
      </c>
      <c r="D134" s="101">
        <v>3206</v>
      </c>
      <c r="E134" s="101">
        <v>20</v>
      </c>
      <c r="F134" s="101">
        <v>3034</v>
      </c>
      <c r="G134" s="101">
        <v>6171932000</v>
      </c>
      <c r="H134" s="101">
        <v>20</v>
      </c>
      <c r="I134" s="101">
        <v>3095</v>
      </c>
      <c r="J134" s="101">
        <v>1252201000</v>
      </c>
      <c r="K134" s="101" t="s">
        <v>40</v>
      </c>
      <c r="L134" s="101" t="s">
        <v>40</v>
      </c>
      <c r="M134" s="101" t="s">
        <v>40</v>
      </c>
      <c r="N134" s="101" t="s">
        <v>40</v>
      </c>
      <c r="O134" s="101" t="s">
        <v>40</v>
      </c>
      <c r="P134" s="101" t="s">
        <v>40</v>
      </c>
      <c r="Q134" s="101">
        <v>14</v>
      </c>
      <c r="R134" s="101">
        <v>516</v>
      </c>
      <c r="S134" s="101">
        <v>58650000</v>
      </c>
      <c r="T134" s="101">
        <v>17</v>
      </c>
      <c r="U134" s="101">
        <v>2115</v>
      </c>
      <c r="V134" s="101">
        <v>160355000</v>
      </c>
      <c r="W134" s="101">
        <v>7</v>
      </c>
      <c r="X134" s="101">
        <v>1463</v>
      </c>
      <c r="Y134" s="101">
        <v>45195000</v>
      </c>
      <c r="Z134" s="101">
        <v>18</v>
      </c>
      <c r="AA134" s="101">
        <v>2671</v>
      </c>
      <c r="AB134" s="101">
        <v>240780000</v>
      </c>
      <c r="AC134" s="101">
        <v>17</v>
      </c>
      <c r="AD134" s="101">
        <v>2647</v>
      </c>
      <c r="AE134" s="101">
        <v>346056000</v>
      </c>
      <c r="AF134" s="101">
        <v>2</v>
      </c>
      <c r="AG134" s="101">
        <v>299</v>
      </c>
      <c r="AH134" s="101">
        <v>31530000</v>
      </c>
      <c r="AI134" s="101" t="s">
        <v>40</v>
      </c>
      <c r="AJ134" s="101" t="s">
        <v>40</v>
      </c>
      <c r="AK134" s="101" t="s">
        <v>40</v>
      </c>
      <c r="AL134" s="101" t="s">
        <v>40</v>
      </c>
      <c r="AM134" s="101" t="s">
        <v>40</v>
      </c>
      <c r="AN134" s="101" t="s">
        <v>40</v>
      </c>
      <c r="AO134" s="101" t="s">
        <v>40</v>
      </c>
    </row>
    <row r="135" spans="1:41" ht="22.5" customHeight="1" x14ac:dyDescent="0.2">
      <c r="A135" s="99"/>
      <c r="B135" s="102" t="s">
        <v>38</v>
      </c>
      <c r="C135" s="99">
        <v>21</v>
      </c>
      <c r="D135" s="101">
        <v>4774</v>
      </c>
      <c r="E135" s="101">
        <v>3</v>
      </c>
      <c r="F135" s="101">
        <v>163</v>
      </c>
      <c r="G135" s="103">
        <v>198548000</v>
      </c>
      <c r="H135" s="103">
        <v>3</v>
      </c>
      <c r="I135" s="103">
        <v>163</v>
      </c>
      <c r="J135" s="103">
        <v>56932275</v>
      </c>
      <c r="K135" s="103" t="s">
        <v>40</v>
      </c>
      <c r="L135" s="101" t="s">
        <v>40</v>
      </c>
      <c r="M135" s="101" t="s">
        <v>40</v>
      </c>
      <c r="N135" s="101">
        <v>6</v>
      </c>
      <c r="O135" s="101">
        <v>1615</v>
      </c>
      <c r="P135" s="101">
        <v>57740000</v>
      </c>
      <c r="Q135" s="101">
        <v>4</v>
      </c>
      <c r="R135" s="101">
        <v>45</v>
      </c>
      <c r="S135" s="101">
        <v>5040000</v>
      </c>
      <c r="T135" s="101">
        <v>6</v>
      </c>
      <c r="U135" s="101">
        <v>460</v>
      </c>
      <c r="V135" s="101">
        <v>21820000</v>
      </c>
      <c r="W135" s="101">
        <v>12</v>
      </c>
      <c r="X135" s="101">
        <v>2717</v>
      </c>
      <c r="Y135" s="101">
        <v>143365500</v>
      </c>
      <c r="Z135" s="101">
        <v>12</v>
      </c>
      <c r="AA135" s="101">
        <v>3274</v>
      </c>
      <c r="AB135" s="101">
        <v>159406500</v>
      </c>
      <c r="AC135" s="101">
        <v>13</v>
      </c>
      <c r="AD135" s="101">
        <v>3448</v>
      </c>
      <c r="AE135" s="101">
        <v>378198000</v>
      </c>
      <c r="AF135" s="101">
        <v>2</v>
      </c>
      <c r="AG135" s="101">
        <v>675</v>
      </c>
      <c r="AH135" s="101">
        <v>59850000</v>
      </c>
      <c r="AI135" s="101">
        <v>9</v>
      </c>
      <c r="AJ135" s="101">
        <v>2383</v>
      </c>
      <c r="AK135" s="101">
        <v>122373000</v>
      </c>
      <c r="AL135" s="101">
        <v>2</v>
      </c>
      <c r="AM135" s="101">
        <v>374</v>
      </c>
      <c r="AN135" s="101">
        <v>7653000</v>
      </c>
      <c r="AO135" s="101" t="s">
        <v>40</v>
      </c>
    </row>
    <row r="136" spans="1:41" ht="22.5" customHeight="1" x14ac:dyDescent="0.2">
      <c r="A136" s="99"/>
      <c r="B136" s="102" t="s">
        <v>39</v>
      </c>
      <c r="C136" s="99">
        <v>13</v>
      </c>
      <c r="D136" s="101">
        <v>2680</v>
      </c>
      <c r="E136" s="101" t="s">
        <v>40</v>
      </c>
      <c r="F136" s="101" t="s">
        <v>40</v>
      </c>
      <c r="G136" s="103" t="s">
        <v>40</v>
      </c>
      <c r="H136" s="103" t="s">
        <v>40</v>
      </c>
      <c r="I136" s="103" t="s">
        <v>40</v>
      </c>
      <c r="J136" s="103" t="s">
        <v>40</v>
      </c>
      <c r="K136" s="103">
        <v>2</v>
      </c>
      <c r="L136" s="101">
        <v>233</v>
      </c>
      <c r="M136" s="101">
        <v>17240000</v>
      </c>
      <c r="N136" s="101">
        <v>4</v>
      </c>
      <c r="O136" s="101">
        <v>661</v>
      </c>
      <c r="P136" s="101">
        <v>17290000</v>
      </c>
      <c r="Q136" s="101">
        <v>3</v>
      </c>
      <c r="R136" s="101">
        <v>241</v>
      </c>
      <c r="S136" s="101">
        <v>20230000</v>
      </c>
      <c r="T136" s="101">
        <v>3</v>
      </c>
      <c r="U136" s="101">
        <v>282</v>
      </c>
      <c r="V136" s="101">
        <v>18860000</v>
      </c>
      <c r="W136" s="101">
        <v>11</v>
      </c>
      <c r="X136" s="101">
        <v>2279</v>
      </c>
      <c r="Y136" s="101">
        <v>107657000</v>
      </c>
      <c r="Z136" s="101">
        <v>10</v>
      </c>
      <c r="AA136" s="101">
        <v>2011</v>
      </c>
      <c r="AB136" s="101">
        <v>143544000</v>
      </c>
      <c r="AC136" s="101">
        <v>13</v>
      </c>
      <c r="AD136" s="101">
        <v>2440</v>
      </c>
      <c r="AE136" s="101">
        <v>188346000</v>
      </c>
      <c r="AF136" s="101">
        <v>5</v>
      </c>
      <c r="AG136" s="101">
        <v>932</v>
      </c>
      <c r="AH136" s="101">
        <v>59330000</v>
      </c>
      <c r="AI136" s="101">
        <v>10</v>
      </c>
      <c r="AJ136" s="101">
        <v>1922</v>
      </c>
      <c r="AK136" s="101">
        <v>119115000</v>
      </c>
      <c r="AL136" s="101">
        <v>2</v>
      </c>
      <c r="AM136" s="101">
        <v>69</v>
      </c>
      <c r="AN136" s="101">
        <v>931500</v>
      </c>
      <c r="AO136" s="101" t="s">
        <v>40</v>
      </c>
    </row>
    <row r="137" spans="1:41" ht="22.5" customHeight="1" x14ac:dyDescent="0.2">
      <c r="A137" s="99"/>
      <c r="B137" s="102" t="s">
        <v>43</v>
      </c>
      <c r="C137" s="99">
        <v>1</v>
      </c>
      <c r="D137" s="101">
        <v>190</v>
      </c>
      <c r="E137" s="101"/>
      <c r="F137" s="101"/>
      <c r="G137" s="103"/>
      <c r="H137" s="103"/>
      <c r="I137" s="103"/>
      <c r="J137" s="103"/>
      <c r="K137" s="103"/>
      <c r="L137" s="101"/>
      <c r="M137" s="101"/>
      <c r="N137" s="101"/>
      <c r="O137" s="101"/>
      <c r="P137" s="101"/>
      <c r="Q137" s="101"/>
      <c r="R137" s="101"/>
      <c r="S137" s="101"/>
      <c r="T137" s="101"/>
      <c r="U137" s="101"/>
      <c r="V137" s="101"/>
      <c r="W137" s="101">
        <v>1</v>
      </c>
      <c r="X137" s="101">
        <v>190</v>
      </c>
      <c r="Y137" s="101">
        <v>13680000</v>
      </c>
      <c r="Z137" s="101">
        <v>0</v>
      </c>
      <c r="AA137" s="101">
        <v>0</v>
      </c>
      <c r="AB137" s="101">
        <v>0</v>
      </c>
      <c r="AC137" s="101">
        <v>1</v>
      </c>
      <c r="AD137" s="101">
        <v>190</v>
      </c>
      <c r="AE137" s="101">
        <v>19656000</v>
      </c>
      <c r="AF137" s="101"/>
      <c r="AG137" s="101"/>
      <c r="AH137" s="101"/>
      <c r="AI137" s="101"/>
      <c r="AJ137" s="101"/>
      <c r="AK137" s="101"/>
      <c r="AL137" s="101"/>
      <c r="AM137" s="101"/>
      <c r="AN137" s="101"/>
      <c r="AO137" s="101"/>
    </row>
    <row r="138" spans="1:41" ht="22.5" customHeight="1" x14ac:dyDescent="0.2">
      <c r="A138" s="86" t="s">
        <v>59</v>
      </c>
      <c r="B138" s="87" t="s">
        <v>60</v>
      </c>
      <c r="C138" s="88">
        <f t="shared" ref="C138:AN138" si="60">C139+C144+C149</f>
        <v>164</v>
      </c>
      <c r="D138" s="88">
        <f t="shared" si="60"/>
        <v>40441</v>
      </c>
      <c r="E138" s="88">
        <f t="shared" si="60"/>
        <v>58</v>
      </c>
      <c r="F138" s="88">
        <f t="shared" si="60"/>
        <v>14792</v>
      </c>
      <c r="G138" s="88">
        <f t="shared" si="60"/>
        <v>26294424000</v>
      </c>
      <c r="H138" s="88">
        <f t="shared" si="60"/>
        <v>63</v>
      </c>
      <c r="I138" s="88">
        <f t="shared" si="60"/>
        <v>16376</v>
      </c>
      <c r="J138" s="88">
        <f t="shared" si="60"/>
        <v>8821128000</v>
      </c>
      <c r="K138" s="88">
        <f t="shared" si="60"/>
        <v>16</v>
      </c>
      <c r="L138" s="88">
        <f t="shared" si="60"/>
        <v>2842</v>
      </c>
      <c r="M138" s="88">
        <f t="shared" si="60"/>
        <v>796679200</v>
      </c>
      <c r="N138" s="88">
        <f t="shared" si="60"/>
        <v>8</v>
      </c>
      <c r="O138" s="88">
        <f t="shared" si="60"/>
        <v>1671</v>
      </c>
      <c r="P138" s="88">
        <f t="shared" si="60"/>
        <v>154597000</v>
      </c>
      <c r="Q138" s="88">
        <f t="shared" si="60"/>
        <v>38</v>
      </c>
      <c r="R138" s="88">
        <f t="shared" si="60"/>
        <v>3408</v>
      </c>
      <c r="S138" s="88">
        <f t="shared" si="60"/>
        <v>333186000</v>
      </c>
      <c r="T138" s="88">
        <f t="shared" si="60"/>
        <v>46</v>
      </c>
      <c r="U138" s="88">
        <f t="shared" si="60"/>
        <v>10744</v>
      </c>
      <c r="V138" s="88">
        <f t="shared" si="60"/>
        <v>794187000</v>
      </c>
      <c r="W138" s="88">
        <f t="shared" si="60"/>
        <v>97</v>
      </c>
      <c r="X138" s="88">
        <f t="shared" si="60"/>
        <v>27178</v>
      </c>
      <c r="Y138" s="88">
        <f t="shared" si="60"/>
        <v>1198576300</v>
      </c>
      <c r="Z138" s="88">
        <f t="shared" si="60"/>
        <v>74</v>
      </c>
      <c r="AA138" s="88">
        <f t="shared" si="60"/>
        <v>23289</v>
      </c>
      <c r="AB138" s="88">
        <f t="shared" si="60"/>
        <v>1239621137</v>
      </c>
      <c r="AC138" s="88">
        <f t="shared" si="60"/>
        <v>136</v>
      </c>
      <c r="AD138" s="88">
        <f t="shared" si="60"/>
        <v>36809</v>
      </c>
      <c r="AE138" s="88">
        <f t="shared" si="60"/>
        <v>3482591498</v>
      </c>
      <c r="AF138" s="88">
        <f t="shared" si="60"/>
        <v>57</v>
      </c>
      <c r="AG138" s="88">
        <f t="shared" si="60"/>
        <v>14055</v>
      </c>
      <c r="AH138" s="88">
        <f t="shared" si="60"/>
        <v>1697117500</v>
      </c>
      <c r="AI138" s="88">
        <f t="shared" si="60"/>
        <v>61</v>
      </c>
      <c r="AJ138" s="88">
        <f t="shared" si="60"/>
        <v>18532</v>
      </c>
      <c r="AK138" s="88">
        <f t="shared" si="60"/>
        <v>1118724500</v>
      </c>
      <c r="AL138" s="88">
        <f t="shared" si="60"/>
        <v>10</v>
      </c>
      <c r="AM138" s="88">
        <f t="shared" si="60"/>
        <v>1381</v>
      </c>
      <c r="AN138" s="88">
        <f t="shared" si="60"/>
        <v>66749000</v>
      </c>
      <c r="AO138" s="88" t="e">
        <f>SUM(#REF!)</f>
        <v>#REF!</v>
      </c>
    </row>
    <row r="139" spans="1:41" ht="22.5" customHeight="1" x14ac:dyDescent="0.2">
      <c r="A139" s="89">
        <v>1</v>
      </c>
      <c r="B139" s="90" t="s">
        <v>29</v>
      </c>
      <c r="C139" s="89">
        <f t="shared" ref="C139:AN139" si="61">SUM(C140:C143)</f>
        <v>55</v>
      </c>
      <c r="D139" s="92">
        <f t="shared" si="61"/>
        <v>12465</v>
      </c>
      <c r="E139" s="92">
        <f t="shared" si="61"/>
        <v>20</v>
      </c>
      <c r="F139" s="92">
        <f t="shared" si="61"/>
        <v>4933</v>
      </c>
      <c r="G139" s="92">
        <f t="shared" si="61"/>
        <v>7763715000</v>
      </c>
      <c r="H139" s="92">
        <f t="shared" si="61"/>
        <v>21</v>
      </c>
      <c r="I139" s="92">
        <f t="shared" si="61"/>
        <v>5427</v>
      </c>
      <c r="J139" s="92">
        <f t="shared" si="61"/>
        <v>2690470000</v>
      </c>
      <c r="K139" s="92">
        <f t="shared" si="61"/>
        <v>4</v>
      </c>
      <c r="L139" s="92">
        <f t="shared" si="61"/>
        <v>710</v>
      </c>
      <c r="M139" s="92">
        <f t="shared" si="61"/>
        <v>152765000</v>
      </c>
      <c r="N139" s="92">
        <f t="shared" si="61"/>
        <v>3</v>
      </c>
      <c r="O139" s="92">
        <f t="shared" si="61"/>
        <v>566</v>
      </c>
      <c r="P139" s="92">
        <f t="shared" si="61"/>
        <v>49460000</v>
      </c>
      <c r="Q139" s="92">
        <f t="shared" si="61"/>
        <v>12</v>
      </c>
      <c r="R139" s="92">
        <f t="shared" si="61"/>
        <v>1135</v>
      </c>
      <c r="S139" s="92">
        <f t="shared" si="61"/>
        <v>107606000</v>
      </c>
      <c r="T139" s="92">
        <f t="shared" si="61"/>
        <v>16</v>
      </c>
      <c r="U139" s="92">
        <f t="shared" si="61"/>
        <v>4884</v>
      </c>
      <c r="V139" s="92">
        <f t="shared" si="61"/>
        <v>259712000</v>
      </c>
      <c r="W139" s="92">
        <f t="shared" si="61"/>
        <v>28</v>
      </c>
      <c r="X139" s="92">
        <f t="shared" si="61"/>
        <v>7620</v>
      </c>
      <c r="Y139" s="92">
        <f t="shared" si="61"/>
        <v>327590300</v>
      </c>
      <c r="Z139" s="92">
        <f t="shared" si="61"/>
        <v>24</v>
      </c>
      <c r="AA139" s="92">
        <f t="shared" si="61"/>
        <v>7703</v>
      </c>
      <c r="AB139" s="92">
        <f t="shared" si="61"/>
        <v>399034000</v>
      </c>
      <c r="AC139" s="92">
        <f t="shared" si="61"/>
        <v>41</v>
      </c>
      <c r="AD139" s="92">
        <f t="shared" si="61"/>
        <v>11409</v>
      </c>
      <c r="AE139" s="92">
        <f t="shared" si="61"/>
        <v>1048707790</v>
      </c>
      <c r="AF139" s="92">
        <f t="shared" si="61"/>
        <v>17</v>
      </c>
      <c r="AG139" s="92">
        <f t="shared" si="61"/>
        <v>4361</v>
      </c>
      <c r="AH139" s="92">
        <f t="shared" si="61"/>
        <v>530322000</v>
      </c>
      <c r="AI139" s="92">
        <f t="shared" si="61"/>
        <v>18</v>
      </c>
      <c r="AJ139" s="92">
        <f t="shared" si="61"/>
        <v>5692</v>
      </c>
      <c r="AK139" s="92">
        <f t="shared" si="61"/>
        <v>328301000</v>
      </c>
      <c r="AL139" s="92">
        <f t="shared" si="61"/>
        <v>3</v>
      </c>
      <c r="AM139" s="92">
        <f t="shared" si="61"/>
        <v>426</v>
      </c>
      <c r="AN139" s="92">
        <f t="shared" si="61"/>
        <v>20664000</v>
      </c>
      <c r="AO139" s="92"/>
    </row>
    <row r="140" spans="1:41" ht="22.5" customHeight="1" x14ac:dyDescent="0.2">
      <c r="A140" s="104"/>
      <c r="B140" s="93" t="s">
        <v>37</v>
      </c>
      <c r="C140" s="104">
        <v>18</v>
      </c>
      <c r="D140" s="105">
        <v>4086</v>
      </c>
      <c r="E140" s="105">
        <v>17</v>
      </c>
      <c r="F140" s="105">
        <v>4176</v>
      </c>
      <c r="G140" s="105">
        <v>7020226000</v>
      </c>
      <c r="H140" s="105">
        <v>18</v>
      </c>
      <c r="I140" s="105">
        <v>4441</v>
      </c>
      <c r="J140" s="105">
        <v>2183978000</v>
      </c>
      <c r="K140" s="105">
        <v>0</v>
      </c>
      <c r="L140" s="105">
        <v>0</v>
      </c>
      <c r="M140" s="105">
        <v>0</v>
      </c>
      <c r="N140" s="105">
        <v>0</v>
      </c>
      <c r="O140" s="105">
        <v>0</v>
      </c>
      <c r="P140" s="105">
        <v>0</v>
      </c>
      <c r="Q140" s="105">
        <v>10</v>
      </c>
      <c r="R140" s="105">
        <v>945</v>
      </c>
      <c r="S140" s="105">
        <v>81696000</v>
      </c>
      <c r="T140" s="105">
        <v>14</v>
      </c>
      <c r="U140" s="105">
        <v>4607</v>
      </c>
      <c r="V140" s="105">
        <v>232262000</v>
      </c>
      <c r="W140" s="105">
        <v>10</v>
      </c>
      <c r="X140" s="105">
        <v>2549</v>
      </c>
      <c r="Y140" s="105">
        <v>116086000</v>
      </c>
      <c r="Z140" s="105">
        <v>9</v>
      </c>
      <c r="AA140" s="105">
        <v>2806</v>
      </c>
      <c r="AB140" s="105">
        <v>122402000</v>
      </c>
      <c r="AC140" s="105">
        <v>15</v>
      </c>
      <c r="AD140" s="105">
        <v>3897</v>
      </c>
      <c r="AE140" s="105">
        <v>370605000</v>
      </c>
      <c r="AF140" s="105">
        <v>13</v>
      </c>
      <c r="AG140" s="105">
        <v>2885</v>
      </c>
      <c r="AH140" s="105">
        <v>387182000</v>
      </c>
      <c r="AI140" s="105">
        <v>0</v>
      </c>
      <c r="AJ140" s="105">
        <v>0</v>
      </c>
      <c r="AK140" s="105">
        <v>0</v>
      </c>
      <c r="AL140" s="105">
        <v>0</v>
      </c>
      <c r="AM140" s="105">
        <v>0</v>
      </c>
      <c r="AN140" s="105">
        <v>0</v>
      </c>
      <c r="AO140" s="105"/>
    </row>
    <row r="141" spans="1:41" ht="22.5" customHeight="1" x14ac:dyDescent="0.2">
      <c r="A141" s="61"/>
      <c r="B141" s="60" t="s">
        <v>38</v>
      </c>
      <c r="C141" s="61">
        <v>18</v>
      </c>
      <c r="D141" s="62">
        <v>4328</v>
      </c>
      <c r="E141" s="62">
        <v>3</v>
      </c>
      <c r="F141" s="62">
        <v>757</v>
      </c>
      <c r="G141" s="62">
        <v>743489000</v>
      </c>
      <c r="H141" s="62">
        <v>3</v>
      </c>
      <c r="I141" s="62">
        <v>986</v>
      </c>
      <c r="J141" s="62">
        <v>506492000</v>
      </c>
      <c r="K141" s="62">
        <v>0</v>
      </c>
      <c r="L141" s="62">
        <v>0</v>
      </c>
      <c r="M141" s="62">
        <v>0</v>
      </c>
      <c r="N141" s="62">
        <v>2</v>
      </c>
      <c r="O141" s="62">
        <v>416</v>
      </c>
      <c r="P141" s="62">
        <v>44960000</v>
      </c>
      <c r="Q141" s="62">
        <v>2</v>
      </c>
      <c r="R141" s="62">
        <v>190</v>
      </c>
      <c r="S141" s="62">
        <v>25910000</v>
      </c>
      <c r="T141" s="62">
        <v>2</v>
      </c>
      <c r="U141" s="62">
        <v>277</v>
      </c>
      <c r="V141" s="62">
        <v>27450000</v>
      </c>
      <c r="W141" s="62">
        <v>9</v>
      </c>
      <c r="X141" s="62">
        <v>2137</v>
      </c>
      <c r="Y141" s="62">
        <v>95048800</v>
      </c>
      <c r="Z141" s="62">
        <v>5</v>
      </c>
      <c r="AA141" s="62">
        <v>1802</v>
      </c>
      <c r="AB141" s="62">
        <v>111336000</v>
      </c>
      <c r="AC141" s="62">
        <v>14</v>
      </c>
      <c r="AD141" s="62">
        <v>3785</v>
      </c>
      <c r="AE141" s="62">
        <v>390260000</v>
      </c>
      <c r="AF141" s="62">
        <v>1</v>
      </c>
      <c r="AG141" s="62">
        <v>680</v>
      </c>
      <c r="AH141" s="62">
        <v>85060000</v>
      </c>
      <c r="AI141" s="62">
        <v>9</v>
      </c>
      <c r="AJ141" s="62">
        <v>3081</v>
      </c>
      <c r="AK141" s="62">
        <v>147962000</v>
      </c>
      <c r="AL141" s="62">
        <v>0</v>
      </c>
      <c r="AM141" s="62">
        <v>0</v>
      </c>
      <c r="AN141" s="62">
        <v>0</v>
      </c>
      <c r="AO141" s="62"/>
    </row>
    <row r="142" spans="1:41" ht="22.5" customHeight="1" x14ac:dyDescent="0.2">
      <c r="A142" s="61"/>
      <c r="B142" s="60" t="s">
        <v>39</v>
      </c>
      <c r="C142" s="61">
        <v>18</v>
      </c>
      <c r="D142" s="62">
        <v>3837</v>
      </c>
      <c r="E142" s="62">
        <v>0</v>
      </c>
      <c r="F142" s="62">
        <v>0</v>
      </c>
      <c r="G142" s="62">
        <v>0</v>
      </c>
      <c r="H142" s="62">
        <v>0</v>
      </c>
      <c r="I142" s="62">
        <v>0</v>
      </c>
      <c r="J142" s="62">
        <v>0</v>
      </c>
      <c r="K142" s="62">
        <v>4</v>
      </c>
      <c r="L142" s="62">
        <v>710</v>
      </c>
      <c r="M142" s="62">
        <v>152765000</v>
      </c>
      <c r="N142" s="62">
        <v>1</v>
      </c>
      <c r="O142" s="62">
        <v>150</v>
      </c>
      <c r="P142" s="62">
        <v>4500000</v>
      </c>
      <c r="Q142" s="62">
        <v>0</v>
      </c>
      <c r="R142" s="62">
        <v>0</v>
      </c>
      <c r="S142" s="62">
        <v>0</v>
      </c>
      <c r="T142" s="62">
        <v>0</v>
      </c>
      <c r="U142" s="62">
        <v>0</v>
      </c>
      <c r="V142" s="62">
        <v>0</v>
      </c>
      <c r="W142" s="62">
        <v>8</v>
      </c>
      <c r="X142" s="62">
        <v>2721</v>
      </c>
      <c r="Y142" s="62">
        <v>101545500</v>
      </c>
      <c r="Z142" s="62">
        <v>9</v>
      </c>
      <c r="AA142" s="62">
        <v>2881</v>
      </c>
      <c r="AB142" s="62">
        <v>155666000</v>
      </c>
      <c r="AC142" s="62">
        <v>11</v>
      </c>
      <c r="AD142" s="62">
        <v>3515</v>
      </c>
      <c r="AE142" s="62">
        <v>268762790</v>
      </c>
      <c r="AF142" s="62">
        <v>2</v>
      </c>
      <c r="AG142" s="62">
        <v>583</v>
      </c>
      <c r="AH142" s="62">
        <v>26130000</v>
      </c>
      <c r="AI142" s="62">
        <v>8</v>
      </c>
      <c r="AJ142" s="62">
        <v>2398</v>
      </c>
      <c r="AK142" s="62">
        <v>163299000</v>
      </c>
      <c r="AL142" s="62">
        <v>2</v>
      </c>
      <c r="AM142" s="62">
        <v>213</v>
      </c>
      <c r="AN142" s="62">
        <v>7884000</v>
      </c>
      <c r="AO142" s="62"/>
    </row>
    <row r="143" spans="1:41" ht="22.5" customHeight="1" x14ac:dyDescent="0.2">
      <c r="A143" s="65"/>
      <c r="B143" s="64" t="s">
        <v>43</v>
      </c>
      <c r="C143" s="65">
        <v>1</v>
      </c>
      <c r="D143" s="65">
        <v>214</v>
      </c>
      <c r="E143" s="65"/>
      <c r="F143" s="65"/>
      <c r="G143" s="67"/>
      <c r="H143" s="65"/>
      <c r="I143" s="65"/>
      <c r="J143" s="65"/>
      <c r="K143" s="65"/>
      <c r="L143" s="65"/>
      <c r="M143" s="65"/>
      <c r="N143" s="65"/>
      <c r="O143" s="65"/>
      <c r="P143" s="65"/>
      <c r="Q143" s="65"/>
      <c r="R143" s="65"/>
      <c r="S143" s="65"/>
      <c r="T143" s="65"/>
      <c r="U143" s="65"/>
      <c r="V143" s="65"/>
      <c r="W143" s="65">
        <v>1</v>
      </c>
      <c r="X143" s="65">
        <v>213</v>
      </c>
      <c r="Y143" s="67">
        <v>14910000</v>
      </c>
      <c r="Z143" s="65">
        <v>1</v>
      </c>
      <c r="AA143" s="65">
        <v>214</v>
      </c>
      <c r="AB143" s="67">
        <v>9630000</v>
      </c>
      <c r="AC143" s="65">
        <v>1</v>
      </c>
      <c r="AD143" s="65">
        <v>212</v>
      </c>
      <c r="AE143" s="67">
        <v>19080000</v>
      </c>
      <c r="AF143" s="65">
        <v>1</v>
      </c>
      <c r="AG143" s="65">
        <v>213</v>
      </c>
      <c r="AH143" s="67">
        <v>31950000</v>
      </c>
      <c r="AI143" s="65">
        <v>1</v>
      </c>
      <c r="AJ143" s="65">
        <v>213</v>
      </c>
      <c r="AK143" s="67">
        <v>17040000</v>
      </c>
      <c r="AL143" s="65">
        <v>1</v>
      </c>
      <c r="AM143" s="65">
        <v>213</v>
      </c>
      <c r="AN143" s="67">
        <v>12780000</v>
      </c>
      <c r="AO143" s="67"/>
    </row>
    <row r="144" spans="1:41" ht="22.5" customHeight="1" x14ac:dyDescent="0.2">
      <c r="A144" s="89">
        <v>2</v>
      </c>
      <c r="B144" s="90" t="s">
        <v>30</v>
      </c>
      <c r="C144" s="89">
        <f t="shared" ref="C144:AN144" si="62">SUM(C145:C148)</f>
        <v>55</v>
      </c>
      <c r="D144" s="92">
        <f t="shared" si="62"/>
        <v>13838</v>
      </c>
      <c r="E144" s="92">
        <f t="shared" si="62"/>
        <v>19</v>
      </c>
      <c r="F144" s="92">
        <f t="shared" si="62"/>
        <v>5073</v>
      </c>
      <c r="G144" s="92">
        <f t="shared" si="62"/>
        <v>9893143000</v>
      </c>
      <c r="H144" s="92">
        <f t="shared" si="62"/>
        <v>21</v>
      </c>
      <c r="I144" s="92">
        <f t="shared" si="62"/>
        <v>5652</v>
      </c>
      <c r="J144" s="92">
        <f t="shared" si="62"/>
        <v>3153430000</v>
      </c>
      <c r="K144" s="92">
        <f t="shared" si="62"/>
        <v>6</v>
      </c>
      <c r="L144" s="92">
        <f t="shared" si="62"/>
        <v>1123</v>
      </c>
      <c r="M144" s="92">
        <f t="shared" si="62"/>
        <v>297395200</v>
      </c>
      <c r="N144" s="92">
        <f t="shared" si="62"/>
        <v>3</v>
      </c>
      <c r="O144" s="92">
        <f t="shared" si="62"/>
        <v>581</v>
      </c>
      <c r="P144" s="92">
        <f t="shared" si="62"/>
        <v>50330000</v>
      </c>
      <c r="Q144" s="92">
        <f t="shared" si="62"/>
        <v>13</v>
      </c>
      <c r="R144" s="92">
        <f t="shared" si="62"/>
        <v>1215</v>
      </c>
      <c r="S144" s="92">
        <f t="shared" si="62"/>
        <v>122265000</v>
      </c>
      <c r="T144" s="92">
        <f t="shared" si="62"/>
        <v>15</v>
      </c>
      <c r="U144" s="92">
        <f t="shared" si="62"/>
        <v>2973</v>
      </c>
      <c r="V144" s="92">
        <f t="shared" si="62"/>
        <v>261475000</v>
      </c>
      <c r="W144" s="92">
        <f t="shared" si="62"/>
        <v>35</v>
      </c>
      <c r="X144" s="92">
        <f t="shared" si="62"/>
        <v>9474</v>
      </c>
      <c r="Y144" s="92">
        <f t="shared" si="62"/>
        <v>421762000</v>
      </c>
      <c r="Z144" s="92">
        <f t="shared" si="62"/>
        <v>26</v>
      </c>
      <c r="AA144" s="92">
        <f t="shared" si="62"/>
        <v>8142</v>
      </c>
      <c r="AB144" s="92">
        <f t="shared" si="62"/>
        <v>420274637</v>
      </c>
      <c r="AC144" s="92">
        <f t="shared" si="62"/>
        <v>47</v>
      </c>
      <c r="AD144" s="92">
        <f t="shared" si="62"/>
        <v>12599</v>
      </c>
      <c r="AE144" s="92">
        <f t="shared" si="62"/>
        <v>1199569730</v>
      </c>
      <c r="AF144" s="92">
        <f t="shared" si="62"/>
        <v>20</v>
      </c>
      <c r="AG144" s="92">
        <f t="shared" si="62"/>
        <v>5012</v>
      </c>
      <c r="AH144" s="92">
        <f t="shared" si="62"/>
        <v>604918000</v>
      </c>
      <c r="AI144" s="92">
        <f t="shared" si="62"/>
        <v>20</v>
      </c>
      <c r="AJ144" s="92">
        <f t="shared" si="62"/>
        <v>6124</v>
      </c>
      <c r="AK144" s="92">
        <f t="shared" si="62"/>
        <v>380643000</v>
      </c>
      <c r="AL144" s="92">
        <f t="shared" si="62"/>
        <v>3</v>
      </c>
      <c r="AM144" s="92">
        <f t="shared" si="62"/>
        <v>420</v>
      </c>
      <c r="AN144" s="92">
        <f t="shared" si="62"/>
        <v>20277000</v>
      </c>
      <c r="AO144" s="92"/>
    </row>
    <row r="145" spans="1:41" ht="22.5" customHeight="1" x14ac:dyDescent="0.2">
      <c r="A145" s="99"/>
      <c r="B145" s="100" t="s">
        <v>37</v>
      </c>
      <c r="C145" s="99">
        <v>18</v>
      </c>
      <c r="D145" s="101">
        <v>4309</v>
      </c>
      <c r="E145" s="101">
        <v>16</v>
      </c>
      <c r="F145" s="101">
        <v>4252</v>
      </c>
      <c r="G145" s="101">
        <v>8555084000</v>
      </c>
      <c r="H145" s="101">
        <v>18</v>
      </c>
      <c r="I145" s="101">
        <v>4632</v>
      </c>
      <c r="J145" s="101">
        <v>2470520000</v>
      </c>
      <c r="K145" s="101">
        <v>0</v>
      </c>
      <c r="L145" s="101">
        <v>0</v>
      </c>
      <c r="M145" s="101">
        <v>0</v>
      </c>
      <c r="N145" s="101">
        <v>0</v>
      </c>
      <c r="O145" s="101">
        <v>0</v>
      </c>
      <c r="P145" s="101">
        <v>0</v>
      </c>
      <c r="Q145" s="101">
        <v>10</v>
      </c>
      <c r="R145" s="101">
        <v>1021</v>
      </c>
      <c r="S145" s="101">
        <v>95485000</v>
      </c>
      <c r="T145" s="101">
        <v>14</v>
      </c>
      <c r="U145" s="101">
        <v>2809</v>
      </c>
      <c r="V145" s="101">
        <v>245075000</v>
      </c>
      <c r="W145" s="101">
        <v>11</v>
      </c>
      <c r="X145" s="101">
        <v>2749</v>
      </c>
      <c r="Y145" s="101">
        <v>135348000</v>
      </c>
      <c r="Z145" s="101">
        <v>9</v>
      </c>
      <c r="AA145" s="101">
        <v>2656</v>
      </c>
      <c r="AB145" s="101">
        <v>126587500</v>
      </c>
      <c r="AC145" s="101">
        <v>16</v>
      </c>
      <c r="AD145" s="101">
        <v>3972</v>
      </c>
      <c r="AE145" s="101">
        <v>432035500</v>
      </c>
      <c r="AF145" s="101">
        <v>14</v>
      </c>
      <c r="AG145" s="101">
        <v>3168</v>
      </c>
      <c r="AH145" s="101">
        <v>447958000</v>
      </c>
      <c r="AI145" s="101">
        <v>0</v>
      </c>
      <c r="AJ145" s="101">
        <v>0</v>
      </c>
      <c r="AK145" s="101">
        <v>0</v>
      </c>
      <c r="AL145" s="101">
        <v>0</v>
      </c>
      <c r="AM145" s="101">
        <v>0</v>
      </c>
      <c r="AN145" s="101">
        <v>0</v>
      </c>
      <c r="AO145" s="101"/>
    </row>
    <row r="146" spans="1:41" ht="22.5" customHeight="1" x14ac:dyDescent="0.2">
      <c r="A146" s="122"/>
      <c r="B146" s="102" t="s">
        <v>38</v>
      </c>
      <c r="C146" s="122">
        <v>18</v>
      </c>
      <c r="D146" s="103">
        <v>4486</v>
      </c>
      <c r="E146" s="103">
        <v>3</v>
      </c>
      <c r="F146" s="103">
        <v>821</v>
      </c>
      <c r="G146" s="103">
        <v>1338059000</v>
      </c>
      <c r="H146" s="103">
        <v>3</v>
      </c>
      <c r="I146" s="103">
        <v>1020</v>
      </c>
      <c r="J146" s="103">
        <v>682910000</v>
      </c>
      <c r="K146" s="103">
        <v>0</v>
      </c>
      <c r="L146" s="103">
        <v>0</v>
      </c>
      <c r="M146" s="103">
        <v>0</v>
      </c>
      <c r="N146" s="103">
        <v>2</v>
      </c>
      <c r="O146" s="103">
        <v>409</v>
      </c>
      <c r="P146" s="103">
        <v>45170000</v>
      </c>
      <c r="Q146" s="103">
        <v>3</v>
      </c>
      <c r="R146" s="103">
        <v>194</v>
      </c>
      <c r="S146" s="103">
        <v>26780000</v>
      </c>
      <c r="T146" s="103">
        <v>1</v>
      </c>
      <c r="U146" s="103">
        <v>164</v>
      </c>
      <c r="V146" s="103">
        <v>16400000</v>
      </c>
      <c r="W146" s="103">
        <v>9</v>
      </c>
      <c r="X146" s="103">
        <v>2594</v>
      </c>
      <c r="Y146" s="103">
        <v>115883000</v>
      </c>
      <c r="Z146" s="103">
        <v>5</v>
      </c>
      <c r="AA146" s="103">
        <v>1654</v>
      </c>
      <c r="AB146" s="103">
        <v>90804637</v>
      </c>
      <c r="AC146" s="103">
        <v>14</v>
      </c>
      <c r="AD146" s="103">
        <v>3755</v>
      </c>
      <c r="AE146" s="103">
        <v>408402000</v>
      </c>
      <c r="AF146" s="103">
        <v>2</v>
      </c>
      <c r="AG146" s="103">
        <v>800</v>
      </c>
      <c r="AH146" s="103">
        <v>85360000</v>
      </c>
      <c r="AI146" s="103">
        <v>10</v>
      </c>
      <c r="AJ146" s="103">
        <v>3104</v>
      </c>
      <c r="AK146" s="103">
        <v>146028000</v>
      </c>
      <c r="AL146" s="103">
        <v>0</v>
      </c>
      <c r="AM146" s="103">
        <v>0</v>
      </c>
      <c r="AN146" s="103">
        <v>0</v>
      </c>
      <c r="AO146" s="103"/>
    </row>
    <row r="147" spans="1:41" ht="22.5" customHeight="1" x14ac:dyDescent="0.2">
      <c r="A147" s="122"/>
      <c r="B147" s="102" t="s">
        <v>39</v>
      </c>
      <c r="C147" s="122">
        <v>18</v>
      </c>
      <c r="D147" s="103">
        <v>4829</v>
      </c>
      <c r="E147" s="103">
        <v>0</v>
      </c>
      <c r="F147" s="103">
        <v>0</v>
      </c>
      <c r="G147" s="103">
        <v>0</v>
      </c>
      <c r="H147" s="103">
        <v>0</v>
      </c>
      <c r="I147" s="103">
        <v>0</v>
      </c>
      <c r="J147" s="103">
        <v>0</v>
      </c>
      <c r="K147" s="103">
        <v>6</v>
      </c>
      <c r="L147" s="103">
        <v>1123</v>
      </c>
      <c r="M147" s="103">
        <v>297395200</v>
      </c>
      <c r="N147" s="103">
        <v>1</v>
      </c>
      <c r="O147" s="103">
        <v>172</v>
      </c>
      <c r="P147" s="103">
        <v>5160000</v>
      </c>
      <c r="Q147" s="103">
        <v>0</v>
      </c>
      <c r="R147" s="103">
        <v>0</v>
      </c>
      <c r="S147" s="103">
        <v>0</v>
      </c>
      <c r="T147" s="103">
        <v>0</v>
      </c>
      <c r="U147" s="103">
        <v>0</v>
      </c>
      <c r="V147" s="103">
        <v>0</v>
      </c>
      <c r="W147" s="103">
        <v>14</v>
      </c>
      <c r="X147" s="103">
        <v>3918</v>
      </c>
      <c r="Y147" s="103">
        <v>155195000</v>
      </c>
      <c r="Z147" s="103">
        <v>11</v>
      </c>
      <c r="AA147" s="103">
        <v>3618</v>
      </c>
      <c r="AB147" s="103">
        <v>192182500</v>
      </c>
      <c r="AC147" s="103">
        <v>16</v>
      </c>
      <c r="AD147" s="103">
        <v>4658</v>
      </c>
      <c r="AE147" s="103">
        <v>339872230</v>
      </c>
      <c r="AF147" s="103">
        <v>3</v>
      </c>
      <c r="AG147" s="103">
        <v>830</v>
      </c>
      <c r="AH147" s="103">
        <v>50200000</v>
      </c>
      <c r="AI147" s="103">
        <v>9</v>
      </c>
      <c r="AJ147" s="103">
        <v>2806</v>
      </c>
      <c r="AK147" s="103">
        <v>217495000</v>
      </c>
      <c r="AL147" s="103">
        <v>2</v>
      </c>
      <c r="AM147" s="103">
        <v>207</v>
      </c>
      <c r="AN147" s="103">
        <v>7697000</v>
      </c>
      <c r="AO147" s="103"/>
    </row>
    <row r="148" spans="1:41" ht="22.5" customHeight="1" x14ac:dyDescent="0.2">
      <c r="A148" s="66"/>
      <c r="B148" s="116" t="s">
        <v>43</v>
      </c>
      <c r="C148" s="65">
        <v>1</v>
      </c>
      <c r="D148" s="65">
        <v>214</v>
      </c>
      <c r="E148" s="65"/>
      <c r="F148" s="65"/>
      <c r="G148" s="67"/>
      <c r="H148" s="65"/>
      <c r="I148" s="65"/>
      <c r="J148" s="65"/>
      <c r="K148" s="65">
        <v>0</v>
      </c>
      <c r="L148" s="65">
        <v>0</v>
      </c>
      <c r="M148" s="65">
        <v>0</v>
      </c>
      <c r="N148" s="65">
        <v>0</v>
      </c>
      <c r="O148" s="65">
        <v>0</v>
      </c>
      <c r="P148" s="65">
        <v>0</v>
      </c>
      <c r="Q148" s="65">
        <v>0</v>
      </c>
      <c r="R148" s="65">
        <v>0</v>
      </c>
      <c r="S148" s="65">
        <v>0</v>
      </c>
      <c r="T148" s="65">
        <v>0</v>
      </c>
      <c r="U148" s="65">
        <v>0</v>
      </c>
      <c r="V148" s="65">
        <v>0</v>
      </c>
      <c r="W148" s="65">
        <v>1</v>
      </c>
      <c r="X148" s="65">
        <v>213</v>
      </c>
      <c r="Y148" s="67">
        <v>15336000</v>
      </c>
      <c r="Z148" s="65">
        <v>1</v>
      </c>
      <c r="AA148" s="65">
        <v>214</v>
      </c>
      <c r="AB148" s="67">
        <v>10700000</v>
      </c>
      <c r="AC148" s="65">
        <v>1</v>
      </c>
      <c r="AD148" s="65">
        <v>214</v>
      </c>
      <c r="AE148" s="67">
        <v>19260000</v>
      </c>
      <c r="AF148" s="65">
        <v>1</v>
      </c>
      <c r="AG148" s="65">
        <v>214</v>
      </c>
      <c r="AH148" s="67">
        <v>21400000</v>
      </c>
      <c r="AI148" s="65">
        <v>1</v>
      </c>
      <c r="AJ148" s="65">
        <v>214</v>
      </c>
      <c r="AK148" s="67">
        <v>17120000</v>
      </c>
      <c r="AL148" s="65">
        <v>1</v>
      </c>
      <c r="AM148" s="65">
        <v>213</v>
      </c>
      <c r="AN148" s="67">
        <v>12580000</v>
      </c>
      <c r="AO148" s="67"/>
    </row>
    <row r="149" spans="1:41" ht="22.5" customHeight="1" x14ac:dyDescent="0.2">
      <c r="A149" s="89">
        <v>3</v>
      </c>
      <c r="B149" s="90" t="s">
        <v>31</v>
      </c>
      <c r="C149" s="89">
        <f t="shared" ref="C149:AN149" si="63">SUM(C150:C153)</f>
        <v>54</v>
      </c>
      <c r="D149" s="92">
        <f t="shared" si="63"/>
        <v>14138</v>
      </c>
      <c r="E149" s="92">
        <f t="shared" si="63"/>
        <v>19</v>
      </c>
      <c r="F149" s="92">
        <f t="shared" si="63"/>
        <v>4786</v>
      </c>
      <c r="G149" s="92">
        <f t="shared" si="63"/>
        <v>8637566000</v>
      </c>
      <c r="H149" s="92">
        <f t="shared" si="63"/>
        <v>21</v>
      </c>
      <c r="I149" s="92">
        <f t="shared" si="63"/>
        <v>5297</v>
      </c>
      <c r="J149" s="92">
        <f t="shared" si="63"/>
        <v>2977228000</v>
      </c>
      <c r="K149" s="92">
        <f t="shared" si="63"/>
        <v>6</v>
      </c>
      <c r="L149" s="92">
        <f t="shared" si="63"/>
        <v>1009</v>
      </c>
      <c r="M149" s="92">
        <f t="shared" si="63"/>
        <v>346519000</v>
      </c>
      <c r="N149" s="92">
        <f t="shared" si="63"/>
        <v>2</v>
      </c>
      <c r="O149" s="92">
        <f t="shared" si="63"/>
        <v>524</v>
      </c>
      <c r="P149" s="92">
        <f t="shared" si="63"/>
        <v>54807000</v>
      </c>
      <c r="Q149" s="92">
        <f t="shared" si="63"/>
        <v>13</v>
      </c>
      <c r="R149" s="92">
        <f t="shared" si="63"/>
        <v>1058</v>
      </c>
      <c r="S149" s="92">
        <f t="shared" si="63"/>
        <v>103315000</v>
      </c>
      <c r="T149" s="92">
        <f t="shared" si="63"/>
        <v>15</v>
      </c>
      <c r="U149" s="92">
        <f t="shared" si="63"/>
        <v>2887</v>
      </c>
      <c r="V149" s="92">
        <f t="shared" si="63"/>
        <v>273000000</v>
      </c>
      <c r="W149" s="92">
        <f t="shared" si="63"/>
        <v>34</v>
      </c>
      <c r="X149" s="92">
        <f t="shared" si="63"/>
        <v>10084</v>
      </c>
      <c r="Y149" s="92">
        <f t="shared" si="63"/>
        <v>449224000</v>
      </c>
      <c r="Z149" s="92">
        <f t="shared" si="63"/>
        <v>24</v>
      </c>
      <c r="AA149" s="92">
        <f t="shared" si="63"/>
        <v>7444</v>
      </c>
      <c r="AB149" s="92">
        <f t="shared" si="63"/>
        <v>420312500</v>
      </c>
      <c r="AC149" s="92">
        <f t="shared" si="63"/>
        <v>48</v>
      </c>
      <c r="AD149" s="92">
        <f t="shared" si="63"/>
        <v>12801</v>
      </c>
      <c r="AE149" s="92">
        <f t="shared" si="63"/>
        <v>1234313978</v>
      </c>
      <c r="AF149" s="92">
        <f t="shared" si="63"/>
        <v>20</v>
      </c>
      <c r="AG149" s="92">
        <f t="shared" si="63"/>
        <v>4682</v>
      </c>
      <c r="AH149" s="92">
        <f t="shared" si="63"/>
        <v>561877500</v>
      </c>
      <c r="AI149" s="92">
        <f t="shared" si="63"/>
        <v>23</v>
      </c>
      <c r="AJ149" s="92">
        <f t="shared" si="63"/>
        <v>6716</v>
      </c>
      <c r="AK149" s="92">
        <f t="shared" si="63"/>
        <v>409780500</v>
      </c>
      <c r="AL149" s="92">
        <f t="shared" si="63"/>
        <v>4</v>
      </c>
      <c r="AM149" s="92">
        <f t="shared" si="63"/>
        <v>535</v>
      </c>
      <c r="AN149" s="92">
        <f t="shared" si="63"/>
        <v>25808000</v>
      </c>
      <c r="AO149" s="92"/>
    </row>
    <row r="150" spans="1:41" ht="22.5" customHeight="1" x14ac:dyDescent="0.2">
      <c r="A150" s="99"/>
      <c r="B150" s="100" t="s">
        <v>37</v>
      </c>
      <c r="C150" s="99">
        <v>18</v>
      </c>
      <c r="D150" s="101">
        <v>3964</v>
      </c>
      <c r="E150" s="101">
        <v>17</v>
      </c>
      <c r="F150" s="101">
        <v>3955</v>
      </c>
      <c r="G150" s="101">
        <v>7339022000</v>
      </c>
      <c r="H150" s="101">
        <v>18</v>
      </c>
      <c r="I150" s="101">
        <v>4267</v>
      </c>
      <c r="J150" s="101">
        <v>2239530000</v>
      </c>
      <c r="K150" s="101">
        <v>0</v>
      </c>
      <c r="L150" s="101">
        <v>0</v>
      </c>
      <c r="M150" s="101">
        <v>0</v>
      </c>
      <c r="N150" s="101">
        <v>0</v>
      </c>
      <c r="O150" s="101">
        <v>0</v>
      </c>
      <c r="P150" s="101">
        <v>0</v>
      </c>
      <c r="Q150" s="101">
        <v>10</v>
      </c>
      <c r="R150" s="101">
        <v>830</v>
      </c>
      <c r="S150" s="101">
        <v>72700000</v>
      </c>
      <c r="T150" s="101">
        <v>14</v>
      </c>
      <c r="U150" s="101">
        <v>2717</v>
      </c>
      <c r="V150" s="101">
        <v>256000000</v>
      </c>
      <c r="W150" s="101">
        <v>11</v>
      </c>
      <c r="X150" s="101">
        <v>3035</v>
      </c>
      <c r="Y150" s="101">
        <v>153993000</v>
      </c>
      <c r="Z150" s="101">
        <v>8</v>
      </c>
      <c r="AA150" s="101">
        <v>2205</v>
      </c>
      <c r="AB150" s="101">
        <v>104420000</v>
      </c>
      <c r="AC150" s="101">
        <v>16</v>
      </c>
      <c r="AD150" s="101">
        <v>3737</v>
      </c>
      <c r="AE150" s="101">
        <v>393812488</v>
      </c>
      <c r="AF150" s="101">
        <v>16</v>
      </c>
      <c r="AG150" s="101">
        <v>3574</v>
      </c>
      <c r="AH150" s="101">
        <v>513717500</v>
      </c>
      <c r="AI150" s="101">
        <v>0</v>
      </c>
      <c r="AJ150" s="101">
        <v>0</v>
      </c>
      <c r="AK150" s="101">
        <v>0</v>
      </c>
      <c r="AL150" s="101">
        <v>0</v>
      </c>
      <c r="AM150" s="101">
        <v>0</v>
      </c>
      <c r="AN150" s="101">
        <v>0</v>
      </c>
      <c r="AO150" s="101"/>
    </row>
    <row r="151" spans="1:41" ht="22.5" customHeight="1" x14ac:dyDescent="0.2">
      <c r="A151" s="122"/>
      <c r="B151" s="102" t="s">
        <v>38</v>
      </c>
      <c r="C151" s="122">
        <v>17</v>
      </c>
      <c r="D151" s="103">
        <v>4631</v>
      </c>
      <c r="E151" s="103">
        <v>2</v>
      </c>
      <c r="F151" s="103">
        <v>831</v>
      </c>
      <c r="G151" s="103">
        <v>1298544000</v>
      </c>
      <c r="H151" s="103">
        <v>3</v>
      </c>
      <c r="I151" s="103">
        <v>1030</v>
      </c>
      <c r="J151" s="103">
        <v>737698000</v>
      </c>
      <c r="K151" s="103">
        <v>0</v>
      </c>
      <c r="L151" s="103">
        <v>0</v>
      </c>
      <c r="M151" s="103">
        <v>0</v>
      </c>
      <c r="N151" s="103">
        <v>1</v>
      </c>
      <c r="O151" s="103">
        <v>346</v>
      </c>
      <c r="P151" s="103">
        <v>44980000</v>
      </c>
      <c r="Q151" s="103">
        <v>3</v>
      </c>
      <c r="R151" s="103">
        <v>228</v>
      </c>
      <c r="S151" s="103">
        <v>30615000</v>
      </c>
      <c r="T151" s="103">
        <v>1</v>
      </c>
      <c r="U151" s="103">
        <v>170</v>
      </c>
      <c r="V151" s="103">
        <v>17000000</v>
      </c>
      <c r="W151" s="103">
        <v>9</v>
      </c>
      <c r="X151" s="103">
        <v>2634</v>
      </c>
      <c r="Y151" s="103">
        <v>127671000</v>
      </c>
      <c r="Z151" s="103">
        <v>5</v>
      </c>
      <c r="AA151" s="103">
        <v>1595</v>
      </c>
      <c r="AB151" s="103">
        <v>97436000</v>
      </c>
      <c r="AC151" s="103">
        <v>17</v>
      </c>
      <c r="AD151" s="103">
        <v>4197</v>
      </c>
      <c r="AE151" s="103">
        <v>438564000</v>
      </c>
      <c r="AF151" s="103">
        <v>2</v>
      </c>
      <c r="AG151" s="103">
        <v>473</v>
      </c>
      <c r="AH151" s="103">
        <v>6220000</v>
      </c>
      <c r="AI151" s="103">
        <v>12</v>
      </c>
      <c r="AJ151" s="103">
        <v>3268</v>
      </c>
      <c r="AK151" s="103">
        <v>158583000</v>
      </c>
      <c r="AL151" s="103">
        <v>1</v>
      </c>
      <c r="AM151" s="103">
        <v>105</v>
      </c>
      <c r="AN151" s="103">
        <v>5775000</v>
      </c>
      <c r="AO151" s="103"/>
    </row>
    <row r="152" spans="1:41" ht="22.5" customHeight="1" x14ac:dyDescent="0.2">
      <c r="A152" s="122"/>
      <c r="B152" s="102" t="s">
        <v>39</v>
      </c>
      <c r="C152" s="122">
        <v>18</v>
      </c>
      <c r="D152" s="103">
        <v>5333</v>
      </c>
      <c r="E152" s="103">
        <v>0</v>
      </c>
      <c r="F152" s="103">
        <v>0</v>
      </c>
      <c r="G152" s="103">
        <v>0</v>
      </c>
      <c r="H152" s="103">
        <v>0</v>
      </c>
      <c r="I152" s="103">
        <v>0</v>
      </c>
      <c r="J152" s="103">
        <v>0</v>
      </c>
      <c r="K152" s="103">
        <v>6</v>
      </c>
      <c r="L152" s="103">
        <v>1009</v>
      </c>
      <c r="M152" s="103">
        <v>346519000</v>
      </c>
      <c r="N152" s="103">
        <v>1</v>
      </c>
      <c r="O152" s="103">
        <v>178</v>
      </c>
      <c r="P152" s="103">
        <v>9827000</v>
      </c>
      <c r="Q152" s="103">
        <v>0</v>
      </c>
      <c r="R152" s="103">
        <v>0</v>
      </c>
      <c r="S152" s="103">
        <v>0</v>
      </c>
      <c r="T152" s="103">
        <v>0</v>
      </c>
      <c r="U152" s="103">
        <v>0</v>
      </c>
      <c r="V152" s="103">
        <v>0</v>
      </c>
      <c r="W152" s="103">
        <v>13</v>
      </c>
      <c r="X152" s="103">
        <v>4205</v>
      </c>
      <c r="Y152" s="103">
        <v>159520000</v>
      </c>
      <c r="Z152" s="103">
        <v>10</v>
      </c>
      <c r="AA152" s="103">
        <v>3452</v>
      </c>
      <c r="AB152" s="103">
        <v>203096500</v>
      </c>
      <c r="AC152" s="103">
        <v>14</v>
      </c>
      <c r="AD152" s="103">
        <v>4675</v>
      </c>
      <c r="AE152" s="103">
        <v>384657490</v>
      </c>
      <c r="AF152" s="103">
        <v>1</v>
      </c>
      <c r="AG152" s="103">
        <v>443</v>
      </c>
      <c r="AH152" s="103">
        <v>26580000</v>
      </c>
      <c r="AI152" s="103">
        <v>10</v>
      </c>
      <c r="AJ152" s="103">
        <v>3256</v>
      </c>
      <c r="AK152" s="103">
        <v>235837500</v>
      </c>
      <c r="AL152" s="103">
        <v>2</v>
      </c>
      <c r="AM152" s="103">
        <v>238</v>
      </c>
      <c r="AN152" s="103">
        <v>8513000</v>
      </c>
      <c r="AO152" s="103"/>
    </row>
    <row r="153" spans="1:41" ht="22.5" customHeight="1" x14ac:dyDescent="0.2">
      <c r="A153" s="117"/>
      <c r="B153" s="118" t="s">
        <v>43</v>
      </c>
      <c r="C153" s="119">
        <v>1</v>
      </c>
      <c r="D153" s="119">
        <v>210</v>
      </c>
      <c r="E153" s="119"/>
      <c r="F153" s="119"/>
      <c r="G153" s="120"/>
      <c r="H153" s="119"/>
      <c r="I153" s="119"/>
      <c r="J153" s="119"/>
      <c r="K153" s="119">
        <v>0</v>
      </c>
      <c r="L153" s="119">
        <v>0</v>
      </c>
      <c r="M153" s="119">
        <v>0</v>
      </c>
      <c r="N153" s="119">
        <v>0</v>
      </c>
      <c r="O153" s="119">
        <v>0</v>
      </c>
      <c r="P153" s="119">
        <v>0</v>
      </c>
      <c r="Q153" s="119">
        <v>0</v>
      </c>
      <c r="R153" s="119">
        <v>0</v>
      </c>
      <c r="S153" s="119">
        <v>0</v>
      </c>
      <c r="T153" s="119">
        <v>0</v>
      </c>
      <c r="U153" s="119">
        <v>0</v>
      </c>
      <c r="V153" s="119">
        <v>0</v>
      </c>
      <c r="W153" s="119">
        <v>1</v>
      </c>
      <c r="X153" s="119">
        <v>210</v>
      </c>
      <c r="Y153" s="120">
        <v>8040000</v>
      </c>
      <c r="Z153" s="119">
        <v>1</v>
      </c>
      <c r="AA153" s="119">
        <v>192</v>
      </c>
      <c r="AB153" s="120">
        <v>15360000</v>
      </c>
      <c r="AC153" s="119">
        <v>1</v>
      </c>
      <c r="AD153" s="119">
        <v>192</v>
      </c>
      <c r="AE153" s="120">
        <v>17280000</v>
      </c>
      <c r="AF153" s="119">
        <v>1</v>
      </c>
      <c r="AG153" s="119">
        <v>192</v>
      </c>
      <c r="AH153" s="120">
        <v>15360000</v>
      </c>
      <c r="AI153" s="119">
        <v>1</v>
      </c>
      <c r="AJ153" s="119">
        <v>192</v>
      </c>
      <c r="AK153" s="120">
        <v>15360000</v>
      </c>
      <c r="AL153" s="119">
        <v>1</v>
      </c>
      <c r="AM153" s="119">
        <v>192</v>
      </c>
      <c r="AN153" s="120">
        <v>11520000</v>
      </c>
      <c r="AO153" s="120"/>
    </row>
    <row r="154" spans="1:41" ht="22.5" customHeight="1" x14ac:dyDescent="0.2">
      <c r="A154" s="86" t="s">
        <v>61</v>
      </c>
      <c r="B154" s="87" t="s">
        <v>62</v>
      </c>
      <c r="C154" s="88">
        <f t="shared" ref="C154:AE154" si="64">C155+C160+C165</f>
        <v>153</v>
      </c>
      <c r="D154" s="88">
        <f t="shared" si="64"/>
        <v>28325</v>
      </c>
      <c r="E154" s="88">
        <f t="shared" si="64"/>
        <v>94</v>
      </c>
      <c r="F154" s="88">
        <f t="shared" si="64"/>
        <v>15017</v>
      </c>
      <c r="G154" s="88">
        <f t="shared" si="64"/>
        <v>24449720400</v>
      </c>
      <c r="H154" s="88">
        <f t="shared" si="64"/>
        <v>92</v>
      </c>
      <c r="I154" s="88">
        <f t="shared" si="64"/>
        <v>15050</v>
      </c>
      <c r="J154" s="88">
        <f t="shared" si="64"/>
        <v>7284337500</v>
      </c>
      <c r="K154" s="88">
        <f t="shared" si="64"/>
        <v>31</v>
      </c>
      <c r="L154" s="88">
        <f t="shared" si="64"/>
        <v>6872</v>
      </c>
      <c r="M154" s="88">
        <f t="shared" si="64"/>
        <v>1386236000</v>
      </c>
      <c r="N154" s="88">
        <f t="shared" si="64"/>
        <v>1</v>
      </c>
      <c r="O154" s="88">
        <f t="shared" si="64"/>
        <v>92</v>
      </c>
      <c r="P154" s="88">
        <f t="shared" si="64"/>
        <v>10120000</v>
      </c>
      <c r="Q154" s="88">
        <f t="shared" si="64"/>
        <v>89</v>
      </c>
      <c r="R154" s="88">
        <f t="shared" si="64"/>
        <v>3450</v>
      </c>
      <c r="S154" s="88">
        <f t="shared" si="64"/>
        <v>595218000</v>
      </c>
      <c r="T154" s="88">
        <f t="shared" si="64"/>
        <v>82</v>
      </c>
      <c r="U154" s="88">
        <f t="shared" si="64"/>
        <v>10864</v>
      </c>
      <c r="V154" s="88">
        <f t="shared" si="64"/>
        <v>1015555000</v>
      </c>
      <c r="W154" s="88">
        <f t="shared" si="64"/>
        <v>145</v>
      </c>
      <c r="X154" s="88">
        <f t="shared" si="64"/>
        <v>25515</v>
      </c>
      <c r="Y154" s="88">
        <f t="shared" si="64"/>
        <v>1473375736</v>
      </c>
      <c r="Z154" s="88">
        <f t="shared" si="64"/>
        <v>107</v>
      </c>
      <c r="AA154" s="88">
        <f t="shared" si="64"/>
        <v>21094</v>
      </c>
      <c r="AB154" s="88">
        <f t="shared" si="64"/>
        <v>1758292000</v>
      </c>
      <c r="AC154" s="88">
        <f t="shared" si="64"/>
        <v>153</v>
      </c>
      <c r="AD154" s="88">
        <f t="shared" si="64"/>
        <v>27990</v>
      </c>
      <c r="AE154" s="88">
        <f t="shared" si="64"/>
        <v>3475680037</v>
      </c>
      <c r="AF154" s="88"/>
      <c r="AG154" s="88"/>
      <c r="AH154" s="88"/>
      <c r="AI154" s="88">
        <f t="shared" ref="AI154:AN154" si="65">AI155+AI160+AI165</f>
        <v>40</v>
      </c>
      <c r="AJ154" s="88">
        <f t="shared" si="65"/>
        <v>8148</v>
      </c>
      <c r="AK154" s="88">
        <f t="shared" si="65"/>
        <v>523540170</v>
      </c>
      <c r="AL154" s="88">
        <f t="shared" si="65"/>
        <v>0</v>
      </c>
      <c r="AM154" s="88">
        <f t="shared" si="65"/>
        <v>0</v>
      </c>
      <c r="AN154" s="88">
        <f t="shared" si="65"/>
        <v>0</v>
      </c>
      <c r="AO154" s="88" t="e">
        <f>SUM(#REF!)</f>
        <v>#REF!</v>
      </c>
    </row>
    <row r="155" spans="1:41" ht="22.5" customHeight="1" x14ac:dyDescent="0.2">
      <c r="A155" s="89">
        <v>1</v>
      </c>
      <c r="B155" s="90" t="s">
        <v>29</v>
      </c>
      <c r="C155" s="89">
        <f t="shared" ref="C155:AE155" si="66">SUM(C156:C159)</f>
        <v>51</v>
      </c>
      <c r="D155" s="92">
        <f t="shared" si="66"/>
        <v>9407</v>
      </c>
      <c r="E155" s="92">
        <f t="shared" si="66"/>
        <v>30</v>
      </c>
      <c r="F155" s="92">
        <f t="shared" si="66"/>
        <v>4972</v>
      </c>
      <c r="G155" s="92">
        <f t="shared" si="66"/>
        <v>5869808500</v>
      </c>
      <c r="H155" s="92">
        <f t="shared" si="66"/>
        <v>30</v>
      </c>
      <c r="I155" s="92">
        <f t="shared" si="66"/>
        <v>4982</v>
      </c>
      <c r="J155" s="92">
        <f t="shared" si="66"/>
        <v>1458016000</v>
      </c>
      <c r="K155" s="92">
        <f t="shared" si="66"/>
        <v>5</v>
      </c>
      <c r="L155" s="92">
        <f t="shared" si="66"/>
        <v>1798</v>
      </c>
      <c r="M155" s="92">
        <f t="shared" si="66"/>
        <v>245315000</v>
      </c>
      <c r="N155" s="92">
        <f t="shared" si="66"/>
        <v>0</v>
      </c>
      <c r="O155" s="92">
        <f t="shared" si="66"/>
        <v>0</v>
      </c>
      <c r="P155" s="92">
        <f t="shared" si="66"/>
        <v>0</v>
      </c>
      <c r="Q155" s="92">
        <f t="shared" si="66"/>
        <v>28</v>
      </c>
      <c r="R155" s="92">
        <f t="shared" si="66"/>
        <v>1076</v>
      </c>
      <c r="S155" s="92">
        <f t="shared" si="66"/>
        <v>135470000</v>
      </c>
      <c r="T155" s="92">
        <f t="shared" si="66"/>
        <v>26</v>
      </c>
      <c r="U155" s="92">
        <f t="shared" si="66"/>
        <v>3537</v>
      </c>
      <c r="V155" s="92">
        <f t="shared" si="66"/>
        <v>263015000</v>
      </c>
      <c r="W155" s="92">
        <f t="shared" si="66"/>
        <v>48</v>
      </c>
      <c r="X155" s="92">
        <f t="shared" si="66"/>
        <v>7983</v>
      </c>
      <c r="Y155" s="92">
        <f t="shared" si="66"/>
        <v>392319736</v>
      </c>
      <c r="Z155" s="92">
        <f t="shared" si="66"/>
        <v>33</v>
      </c>
      <c r="AA155" s="92">
        <f t="shared" si="66"/>
        <v>6446</v>
      </c>
      <c r="AB155" s="92">
        <f t="shared" si="66"/>
        <v>520957000</v>
      </c>
      <c r="AC155" s="92">
        <f t="shared" si="66"/>
        <v>51</v>
      </c>
      <c r="AD155" s="92">
        <f t="shared" si="66"/>
        <v>9050</v>
      </c>
      <c r="AE155" s="92">
        <f t="shared" si="66"/>
        <v>1050321800</v>
      </c>
      <c r="AF155" s="89"/>
      <c r="AG155" s="89"/>
      <c r="AH155" s="89"/>
      <c r="AI155" s="92">
        <f t="shared" ref="AI155:AN155" si="67">SUM(AI156:AI159)</f>
        <v>17</v>
      </c>
      <c r="AJ155" s="92">
        <f t="shared" si="67"/>
        <v>3314</v>
      </c>
      <c r="AK155" s="92">
        <f t="shared" si="67"/>
        <v>235922000</v>
      </c>
      <c r="AL155" s="92">
        <f t="shared" si="67"/>
        <v>0</v>
      </c>
      <c r="AM155" s="92">
        <f t="shared" si="67"/>
        <v>0</v>
      </c>
      <c r="AN155" s="92">
        <f t="shared" si="67"/>
        <v>0</v>
      </c>
      <c r="AO155" s="92"/>
    </row>
    <row r="156" spans="1:41" ht="22.5" customHeight="1" x14ac:dyDescent="0.2">
      <c r="A156" s="59"/>
      <c r="B156" s="156" t="s">
        <v>37</v>
      </c>
      <c r="C156" s="59">
        <v>18</v>
      </c>
      <c r="D156" s="125">
        <v>2916</v>
      </c>
      <c r="E156" s="125">
        <v>18</v>
      </c>
      <c r="F156" s="125">
        <v>2833</v>
      </c>
      <c r="G156" s="125">
        <v>3632478500</v>
      </c>
      <c r="H156" s="125">
        <v>18</v>
      </c>
      <c r="I156" s="125">
        <v>2843</v>
      </c>
      <c r="J156" s="125">
        <v>921800000</v>
      </c>
      <c r="K156" s="125">
        <v>0</v>
      </c>
      <c r="L156" s="125">
        <v>0</v>
      </c>
      <c r="M156" s="125">
        <v>0</v>
      </c>
      <c r="N156" s="125">
        <v>0</v>
      </c>
      <c r="O156" s="125">
        <v>0</v>
      </c>
      <c r="P156" s="125">
        <v>0</v>
      </c>
      <c r="Q156" s="125">
        <v>18</v>
      </c>
      <c r="R156" s="125">
        <v>641</v>
      </c>
      <c r="S156" s="125">
        <v>73180000</v>
      </c>
      <c r="T156" s="125">
        <v>18</v>
      </c>
      <c r="U156" s="125">
        <v>2185</v>
      </c>
      <c r="V156" s="125">
        <v>167480000</v>
      </c>
      <c r="W156" s="125">
        <v>17</v>
      </c>
      <c r="X156" s="125">
        <v>2525</v>
      </c>
      <c r="Y156" s="125">
        <v>115082736</v>
      </c>
      <c r="Z156" s="125">
        <v>10</v>
      </c>
      <c r="AA156" s="125">
        <v>1987</v>
      </c>
      <c r="AB156" s="125">
        <v>233940000</v>
      </c>
      <c r="AC156" s="125">
        <v>18</v>
      </c>
      <c r="AD156" s="125">
        <v>2855</v>
      </c>
      <c r="AE156" s="125">
        <v>427975000</v>
      </c>
      <c r="AF156" s="125">
        <v>18</v>
      </c>
      <c r="AG156" s="125">
        <v>2912</v>
      </c>
      <c r="AH156" s="125">
        <v>374510000</v>
      </c>
      <c r="AI156" s="125">
        <v>0</v>
      </c>
      <c r="AJ156" s="125">
        <v>0</v>
      </c>
      <c r="AK156" s="125">
        <v>0</v>
      </c>
      <c r="AL156" s="125">
        <v>0</v>
      </c>
      <c r="AM156" s="125">
        <v>0</v>
      </c>
      <c r="AN156" s="125">
        <v>0</v>
      </c>
      <c r="AO156" s="125"/>
    </row>
    <row r="157" spans="1:41" ht="22.5" customHeight="1" x14ac:dyDescent="0.2">
      <c r="A157" s="59"/>
      <c r="B157" s="60" t="s">
        <v>38</v>
      </c>
      <c r="C157" s="59">
        <v>15</v>
      </c>
      <c r="D157" s="125">
        <v>3405</v>
      </c>
      <c r="E157" s="125">
        <v>11</v>
      </c>
      <c r="F157" s="125">
        <v>2034</v>
      </c>
      <c r="G157" s="62">
        <v>2111801000</v>
      </c>
      <c r="H157" s="62">
        <v>11</v>
      </c>
      <c r="I157" s="62">
        <v>2034</v>
      </c>
      <c r="J157" s="62">
        <v>530966000</v>
      </c>
      <c r="K157" s="62">
        <v>5</v>
      </c>
      <c r="L157" s="125">
        <v>1798</v>
      </c>
      <c r="M157" s="125">
        <v>245315000</v>
      </c>
      <c r="N157" s="125">
        <v>0</v>
      </c>
      <c r="O157" s="125">
        <v>0</v>
      </c>
      <c r="P157" s="125">
        <v>0</v>
      </c>
      <c r="Q157" s="125">
        <v>9</v>
      </c>
      <c r="R157" s="125">
        <v>414</v>
      </c>
      <c r="S157" s="125">
        <v>59245000</v>
      </c>
      <c r="T157" s="125">
        <v>7</v>
      </c>
      <c r="U157" s="125">
        <v>1269</v>
      </c>
      <c r="V157" s="125">
        <v>91385000</v>
      </c>
      <c r="W157" s="125">
        <v>14</v>
      </c>
      <c r="X157" s="125">
        <v>2778</v>
      </c>
      <c r="Y157" s="125">
        <v>134043000</v>
      </c>
      <c r="Z157" s="125">
        <v>8</v>
      </c>
      <c r="AA157" s="125">
        <v>2026</v>
      </c>
      <c r="AB157" s="125">
        <v>147222000</v>
      </c>
      <c r="AC157" s="125">
        <v>14</v>
      </c>
      <c r="AD157" s="125">
        <v>3162</v>
      </c>
      <c r="AE157" s="125">
        <v>335306000</v>
      </c>
      <c r="AF157" s="125">
        <v>3</v>
      </c>
      <c r="AG157" s="125">
        <v>657</v>
      </c>
      <c r="AH157" s="125">
        <v>41653000</v>
      </c>
      <c r="AI157" s="125">
        <v>10</v>
      </c>
      <c r="AJ157" s="125">
        <v>2223</v>
      </c>
      <c r="AK157" s="125">
        <v>114077000</v>
      </c>
      <c r="AL157" s="125">
        <v>0</v>
      </c>
      <c r="AM157" s="125">
        <v>0</v>
      </c>
      <c r="AN157" s="125">
        <v>0</v>
      </c>
      <c r="AO157" s="125"/>
    </row>
    <row r="158" spans="1:41" ht="22.5" customHeight="1" x14ac:dyDescent="0.2">
      <c r="A158" s="61"/>
      <c r="B158" s="60" t="s">
        <v>39</v>
      </c>
      <c r="C158" s="61">
        <v>17</v>
      </c>
      <c r="D158" s="62">
        <v>2890</v>
      </c>
      <c r="E158" s="62">
        <v>1</v>
      </c>
      <c r="F158" s="62">
        <v>105</v>
      </c>
      <c r="G158" s="62">
        <v>125529000</v>
      </c>
      <c r="H158" s="62">
        <v>1</v>
      </c>
      <c r="I158" s="62">
        <v>105</v>
      </c>
      <c r="J158" s="62">
        <v>5250000</v>
      </c>
      <c r="K158" s="62">
        <v>0</v>
      </c>
      <c r="L158" s="62">
        <v>0</v>
      </c>
      <c r="M158" s="62">
        <v>0</v>
      </c>
      <c r="N158" s="62">
        <v>0</v>
      </c>
      <c r="O158" s="62">
        <v>0</v>
      </c>
      <c r="P158" s="62">
        <v>0</v>
      </c>
      <c r="Q158" s="62">
        <v>1</v>
      </c>
      <c r="R158" s="62">
        <v>21</v>
      </c>
      <c r="S158" s="62">
        <v>3045000</v>
      </c>
      <c r="T158" s="62">
        <v>1</v>
      </c>
      <c r="U158" s="62">
        <v>83</v>
      </c>
      <c r="V158" s="62">
        <v>4150000</v>
      </c>
      <c r="W158" s="62">
        <v>16</v>
      </c>
      <c r="X158" s="62">
        <v>2484</v>
      </c>
      <c r="Y158" s="62">
        <v>134374000</v>
      </c>
      <c r="Z158" s="62">
        <v>14</v>
      </c>
      <c r="AA158" s="62">
        <v>2237</v>
      </c>
      <c r="AB158" s="62">
        <v>118627000</v>
      </c>
      <c r="AC158" s="62">
        <v>18</v>
      </c>
      <c r="AD158" s="62">
        <v>2837</v>
      </c>
      <c r="AE158" s="62">
        <v>265872800</v>
      </c>
      <c r="AF158" s="62">
        <v>3</v>
      </c>
      <c r="AG158" s="62">
        <v>731</v>
      </c>
      <c r="AH158" s="62">
        <v>64746000</v>
      </c>
      <c r="AI158" s="62">
        <v>6</v>
      </c>
      <c r="AJ158" s="62">
        <v>895</v>
      </c>
      <c r="AK158" s="62">
        <v>111065000</v>
      </c>
      <c r="AL158" s="62">
        <v>0</v>
      </c>
      <c r="AM158" s="62">
        <v>0</v>
      </c>
      <c r="AN158" s="62">
        <v>0</v>
      </c>
      <c r="AO158" s="62"/>
    </row>
    <row r="159" spans="1:41" ht="22.5" customHeight="1" x14ac:dyDescent="0.2">
      <c r="A159" s="65"/>
      <c r="B159" s="64" t="s">
        <v>43</v>
      </c>
      <c r="C159" s="65">
        <v>1</v>
      </c>
      <c r="D159" s="65">
        <v>196</v>
      </c>
      <c r="E159" s="65"/>
      <c r="F159" s="65"/>
      <c r="G159" s="67"/>
      <c r="H159" s="65"/>
      <c r="I159" s="65"/>
      <c r="J159" s="65"/>
      <c r="K159" s="65"/>
      <c r="L159" s="65"/>
      <c r="M159" s="65"/>
      <c r="N159" s="65"/>
      <c r="O159" s="65"/>
      <c r="P159" s="65"/>
      <c r="Q159" s="65"/>
      <c r="R159" s="65"/>
      <c r="S159" s="65"/>
      <c r="T159" s="65"/>
      <c r="U159" s="65"/>
      <c r="V159" s="65"/>
      <c r="W159" s="65">
        <v>1</v>
      </c>
      <c r="X159" s="65">
        <v>196</v>
      </c>
      <c r="Y159" s="157">
        <v>8820000</v>
      </c>
      <c r="Z159" s="65">
        <v>1</v>
      </c>
      <c r="AA159" s="65">
        <v>196</v>
      </c>
      <c r="AB159" s="157">
        <v>21168000</v>
      </c>
      <c r="AC159" s="65">
        <v>1</v>
      </c>
      <c r="AD159" s="65">
        <v>196</v>
      </c>
      <c r="AE159" s="157">
        <v>21168000</v>
      </c>
      <c r="AF159" s="65"/>
      <c r="AG159" s="65"/>
      <c r="AH159" s="65"/>
      <c r="AI159" s="65">
        <v>1</v>
      </c>
      <c r="AJ159" s="65">
        <v>196</v>
      </c>
      <c r="AK159" s="157">
        <v>10780000</v>
      </c>
      <c r="AL159" s="65">
        <v>0</v>
      </c>
      <c r="AM159" s="65">
        <v>0</v>
      </c>
      <c r="AN159" s="65">
        <v>0</v>
      </c>
      <c r="AO159" s="67"/>
    </row>
    <row r="160" spans="1:41" ht="22.5" customHeight="1" x14ac:dyDescent="0.2">
      <c r="A160" s="89">
        <v>2</v>
      </c>
      <c r="B160" s="90" t="s">
        <v>30</v>
      </c>
      <c r="C160" s="89">
        <f t="shared" ref="C160:AE160" si="68">SUM(C161:C164)</f>
        <v>51</v>
      </c>
      <c r="D160" s="92">
        <f t="shared" si="68"/>
        <v>9433</v>
      </c>
      <c r="E160" s="92">
        <f t="shared" si="68"/>
        <v>33</v>
      </c>
      <c r="F160" s="92">
        <f t="shared" si="68"/>
        <v>5037</v>
      </c>
      <c r="G160" s="92">
        <f t="shared" si="68"/>
        <v>10369790000</v>
      </c>
      <c r="H160" s="92">
        <f t="shared" si="68"/>
        <v>31</v>
      </c>
      <c r="I160" s="92">
        <f t="shared" si="68"/>
        <v>5060</v>
      </c>
      <c r="J160" s="92">
        <f t="shared" si="68"/>
        <v>3409457000</v>
      </c>
      <c r="K160" s="92">
        <f t="shared" si="68"/>
        <v>16</v>
      </c>
      <c r="L160" s="92">
        <f t="shared" si="68"/>
        <v>2638</v>
      </c>
      <c r="M160" s="92">
        <f t="shared" si="68"/>
        <v>673038000</v>
      </c>
      <c r="N160" s="92">
        <f t="shared" si="68"/>
        <v>0</v>
      </c>
      <c r="O160" s="92">
        <f t="shared" si="68"/>
        <v>0</v>
      </c>
      <c r="P160" s="92">
        <f t="shared" si="68"/>
        <v>0</v>
      </c>
      <c r="Q160" s="92">
        <f t="shared" si="68"/>
        <v>28</v>
      </c>
      <c r="R160" s="92">
        <f t="shared" si="68"/>
        <v>1086</v>
      </c>
      <c r="S160" s="92">
        <f t="shared" si="68"/>
        <v>205225000</v>
      </c>
      <c r="T160" s="92">
        <f t="shared" si="68"/>
        <v>26</v>
      </c>
      <c r="U160" s="92">
        <f t="shared" si="68"/>
        <v>3575</v>
      </c>
      <c r="V160" s="92">
        <f t="shared" si="68"/>
        <v>467015000</v>
      </c>
      <c r="W160" s="92">
        <f t="shared" si="68"/>
        <v>49</v>
      </c>
      <c r="X160" s="92">
        <f t="shared" si="68"/>
        <v>8575</v>
      </c>
      <c r="Y160" s="92">
        <f t="shared" si="68"/>
        <v>528878000</v>
      </c>
      <c r="Z160" s="92">
        <f t="shared" si="68"/>
        <v>36</v>
      </c>
      <c r="AA160" s="92">
        <f t="shared" si="68"/>
        <v>6894</v>
      </c>
      <c r="AB160" s="92">
        <f t="shared" si="68"/>
        <v>591281000</v>
      </c>
      <c r="AC160" s="92">
        <f t="shared" si="68"/>
        <v>51</v>
      </c>
      <c r="AD160" s="92">
        <f t="shared" si="68"/>
        <v>9287</v>
      </c>
      <c r="AE160" s="92">
        <f t="shared" si="68"/>
        <v>1118968237</v>
      </c>
      <c r="AF160" s="89"/>
      <c r="AG160" s="89"/>
      <c r="AH160" s="89"/>
      <c r="AI160" s="92">
        <f t="shared" ref="AI160:AN160" si="69">SUM(AI161:AI164)</f>
        <v>16</v>
      </c>
      <c r="AJ160" s="92">
        <f t="shared" si="69"/>
        <v>3002</v>
      </c>
      <c r="AK160" s="92">
        <f t="shared" si="69"/>
        <v>170278170</v>
      </c>
      <c r="AL160" s="92">
        <f t="shared" si="69"/>
        <v>0</v>
      </c>
      <c r="AM160" s="92">
        <f t="shared" si="69"/>
        <v>0</v>
      </c>
      <c r="AN160" s="92">
        <f t="shared" si="69"/>
        <v>0</v>
      </c>
      <c r="AO160" s="92"/>
    </row>
    <row r="161" spans="1:41" ht="22.5" customHeight="1" x14ac:dyDescent="0.2">
      <c r="A161" s="99"/>
      <c r="B161" s="100" t="s">
        <v>37</v>
      </c>
      <c r="C161" s="99">
        <v>18</v>
      </c>
      <c r="D161" s="101">
        <v>2818</v>
      </c>
      <c r="E161" s="101">
        <v>18</v>
      </c>
      <c r="F161" s="101">
        <v>2768</v>
      </c>
      <c r="G161" s="101">
        <v>5847130000</v>
      </c>
      <c r="H161" s="101">
        <v>18</v>
      </c>
      <c r="I161" s="101">
        <v>2768</v>
      </c>
      <c r="J161" s="101">
        <v>1767380000</v>
      </c>
      <c r="K161" s="101">
        <v>0</v>
      </c>
      <c r="L161" s="101">
        <v>0</v>
      </c>
      <c r="M161" s="101">
        <v>0</v>
      </c>
      <c r="N161" s="101">
        <v>0</v>
      </c>
      <c r="O161" s="101">
        <v>0</v>
      </c>
      <c r="P161" s="101">
        <v>0</v>
      </c>
      <c r="Q161" s="101">
        <v>18</v>
      </c>
      <c r="R161" s="101">
        <v>634</v>
      </c>
      <c r="S161" s="101">
        <v>140530000</v>
      </c>
      <c r="T161" s="101">
        <v>18</v>
      </c>
      <c r="U161" s="101">
        <v>2156</v>
      </c>
      <c r="V161" s="101">
        <v>381415000</v>
      </c>
      <c r="W161" s="101">
        <v>18</v>
      </c>
      <c r="X161" s="101">
        <v>2746</v>
      </c>
      <c r="Y161" s="101">
        <v>168767000</v>
      </c>
      <c r="Z161" s="101">
        <v>12</v>
      </c>
      <c r="AA161" s="101">
        <v>2198</v>
      </c>
      <c r="AB161" s="101">
        <v>249325000</v>
      </c>
      <c r="AC161" s="101">
        <v>18</v>
      </c>
      <c r="AD161" s="101">
        <v>2803</v>
      </c>
      <c r="AE161" s="101">
        <v>446230000</v>
      </c>
      <c r="AF161" s="101">
        <v>18</v>
      </c>
      <c r="AG161" s="101">
        <v>2824</v>
      </c>
      <c r="AH161" s="101">
        <v>379400000</v>
      </c>
      <c r="AI161" s="101">
        <v>0</v>
      </c>
      <c r="AJ161" s="101">
        <v>0</v>
      </c>
      <c r="AK161" s="101">
        <v>0</v>
      </c>
      <c r="AL161" s="101">
        <v>0</v>
      </c>
      <c r="AM161" s="101">
        <v>0</v>
      </c>
      <c r="AN161" s="101">
        <v>0</v>
      </c>
      <c r="AO161" s="101"/>
    </row>
    <row r="162" spans="1:41" ht="22.5" customHeight="1" x14ac:dyDescent="0.2">
      <c r="A162" s="122"/>
      <c r="B162" s="102" t="s">
        <v>38</v>
      </c>
      <c r="C162" s="122">
        <v>15</v>
      </c>
      <c r="D162" s="103">
        <v>3446</v>
      </c>
      <c r="E162" s="103">
        <v>11</v>
      </c>
      <c r="F162" s="103">
        <v>2047</v>
      </c>
      <c r="G162" s="103">
        <v>4169265000</v>
      </c>
      <c r="H162" s="103">
        <v>11</v>
      </c>
      <c r="I162" s="103">
        <v>2154</v>
      </c>
      <c r="J162" s="103">
        <v>1618237000</v>
      </c>
      <c r="K162" s="103">
        <v>9</v>
      </c>
      <c r="L162" s="103">
        <v>2525</v>
      </c>
      <c r="M162" s="103">
        <v>558489000</v>
      </c>
      <c r="N162" s="103">
        <v>0</v>
      </c>
      <c r="O162" s="103">
        <v>0</v>
      </c>
      <c r="P162" s="103">
        <v>0</v>
      </c>
      <c r="Q162" s="103">
        <v>9</v>
      </c>
      <c r="R162" s="103">
        <v>432</v>
      </c>
      <c r="S162" s="103">
        <v>61795000</v>
      </c>
      <c r="T162" s="103">
        <v>7</v>
      </c>
      <c r="U162" s="103">
        <v>1333</v>
      </c>
      <c r="V162" s="103">
        <v>80440000</v>
      </c>
      <c r="W162" s="103">
        <v>12</v>
      </c>
      <c r="X162" s="103">
        <v>2663</v>
      </c>
      <c r="Y162" s="103">
        <v>159548000</v>
      </c>
      <c r="Z162" s="103">
        <v>10</v>
      </c>
      <c r="AA162" s="103">
        <v>2384</v>
      </c>
      <c r="AB162" s="103">
        <v>185142000</v>
      </c>
      <c r="AC162" s="103">
        <v>14</v>
      </c>
      <c r="AD162" s="103">
        <v>3312</v>
      </c>
      <c r="AE162" s="103">
        <v>345959237</v>
      </c>
      <c r="AF162" s="103">
        <v>3</v>
      </c>
      <c r="AG162" s="103">
        <v>337</v>
      </c>
      <c r="AH162" s="103">
        <v>35716000</v>
      </c>
      <c r="AI162" s="103">
        <v>9</v>
      </c>
      <c r="AJ162" s="103">
        <v>1746</v>
      </c>
      <c r="AK162" s="103">
        <v>89404000</v>
      </c>
      <c r="AL162" s="103">
        <v>0</v>
      </c>
      <c r="AM162" s="103">
        <v>0</v>
      </c>
      <c r="AN162" s="103">
        <v>0</v>
      </c>
      <c r="AO162" s="103"/>
    </row>
    <row r="163" spans="1:41" ht="22.5" customHeight="1" x14ac:dyDescent="0.2">
      <c r="A163" s="122"/>
      <c r="B163" s="102" t="s">
        <v>39</v>
      </c>
      <c r="C163" s="122">
        <v>17</v>
      </c>
      <c r="D163" s="103">
        <v>2982</v>
      </c>
      <c r="E163" s="103">
        <v>4</v>
      </c>
      <c r="F163" s="103">
        <v>222</v>
      </c>
      <c r="G163" s="103">
        <v>353395000</v>
      </c>
      <c r="H163" s="103">
        <v>2</v>
      </c>
      <c r="I163" s="103">
        <v>138</v>
      </c>
      <c r="J163" s="103">
        <v>23840000</v>
      </c>
      <c r="K163" s="103">
        <v>2</v>
      </c>
      <c r="L163" s="103">
        <v>58</v>
      </c>
      <c r="M163" s="103">
        <v>60649000</v>
      </c>
      <c r="N163" s="103">
        <v>0</v>
      </c>
      <c r="O163" s="103">
        <v>0</v>
      </c>
      <c r="P163" s="103">
        <v>0</v>
      </c>
      <c r="Q163" s="103">
        <v>1</v>
      </c>
      <c r="R163" s="103">
        <v>20</v>
      </c>
      <c r="S163" s="103">
        <v>2900000</v>
      </c>
      <c r="T163" s="103">
        <v>1</v>
      </c>
      <c r="U163" s="103">
        <v>86</v>
      </c>
      <c r="V163" s="103">
        <v>5160000</v>
      </c>
      <c r="W163" s="103">
        <v>18</v>
      </c>
      <c r="X163" s="103">
        <v>2979</v>
      </c>
      <c r="Y163" s="103">
        <v>192193000</v>
      </c>
      <c r="Z163" s="103">
        <v>13</v>
      </c>
      <c r="AA163" s="103">
        <v>2125</v>
      </c>
      <c r="AB163" s="103">
        <v>136780000</v>
      </c>
      <c r="AC163" s="103">
        <v>18</v>
      </c>
      <c r="AD163" s="103">
        <v>2985</v>
      </c>
      <c r="AE163" s="103">
        <v>306745000</v>
      </c>
      <c r="AF163" s="103">
        <v>2</v>
      </c>
      <c r="AG163" s="103">
        <v>370</v>
      </c>
      <c r="AH163" s="103">
        <v>27215000</v>
      </c>
      <c r="AI163" s="103">
        <v>6</v>
      </c>
      <c r="AJ163" s="103">
        <v>1069</v>
      </c>
      <c r="AK163" s="103">
        <v>70699170</v>
      </c>
      <c r="AL163" s="103">
        <v>0</v>
      </c>
      <c r="AM163" s="103">
        <v>0</v>
      </c>
      <c r="AN163" s="103">
        <v>0</v>
      </c>
      <c r="AO163" s="103"/>
    </row>
    <row r="164" spans="1:41" ht="22.5" customHeight="1" x14ac:dyDescent="0.2">
      <c r="A164" s="66"/>
      <c r="B164" s="116" t="s">
        <v>43</v>
      </c>
      <c r="C164" s="65">
        <v>1</v>
      </c>
      <c r="D164" s="65">
        <v>187</v>
      </c>
      <c r="E164" s="65"/>
      <c r="F164" s="65"/>
      <c r="G164" s="67"/>
      <c r="H164" s="65"/>
      <c r="I164" s="65"/>
      <c r="J164" s="65"/>
      <c r="K164" s="65">
        <v>5</v>
      </c>
      <c r="L164" s="65">
        <v>55</v>
      </c>
      <c r="M164" s="157">
        <v>53900000</v>
      </c>
      <c r="N164" s="65"/>
      <c r="O164" s="65"/>
      <c r="P164" s="65"/>
      <c r="Q164" s="65"/>
      <c r="R164" s="65"/>
      <c r="S164" s="65"/>
      <c r="T164" s="65"/>
      <c r="U164" s="65"/>
      <c r="V164" s="65"/>
      <c r="W164" s="65">
        <v>1</v>
      </c>
      <c r="X164" s="65">
        <v>187</v>
      </c>
      <c r="Y164" s="157">
        <v>8370000</v>
      </c>
      <c r="Z164" s="65">
        <v>1</v>
      </c>
      <c r="AA164" s="65">
        <v>187</v>
      </c>
      <c r="AB164" s="157">
        <v>20034000</v>
      </c>
      <c r="AC164" s="65">
        <v>1</v>
      </c>
      <c r="AD164" s="65">
        <v>187</v>
      </c>
      <c r="AE164" s="157">
        <v>20034000</v>
      </c>
      <c r="AF164" s="65">
        <v>0</v>
      </c>
      <c r="AG164" s="65">
        <v>0</v>
      </c>
      <c r="AH164" s="65">
        <v>0</v>
      </c>
      <c r="AI164" s="65">
        <v>1</v>
      </c>
      <c r="AJ164" s="65">
        <v>187</v>
      </c>
      <c r="AK164" s="157">
        <v>10175000</v>
      </c>
      <c r="AL164" s="65">
        <v>0</v>
      </c>
      <c r="AM164" s="65">
        <v>0</v>
      </c>
      <c r="AN164" s="65">
        <v>0</v>
      </c>
      <c r="AO164" s="67"/>
    </row>
    <row r="165" spans="1:41" ht="22.5" customHeight="1" x14ac:dyDescent="0.2">
      <c r="A165" s="89">
        <v>3</v>
      </c>
      <c r="B165" s="90" t="s">
        <v>31</v>
      </c>
      <c r="C165" s="89">
        <f t="shared" ref="C165:AE165" si="70">SUM(C166:C169)</f>
        <v>51</v>
      </c>
      <c r="D165" s="92">
        <f t="shared" si="70"/>
        <v>9485</v>
      </c>
      <c r="E165" s="92">
        <f t="shared" si="70"/>
        <v>31</v>
      </c>
      <c r="F165" s="92">
        <f t="shared" si="70"/>
        <v>5008</v>
      </c>
      <c r="G165" s="92">
        <f t="shared" si="70"/>
        <v>8210121900</v>
      </c>
      <c r="H165" s="92">
        <f t="shared" si="70"/>
        <v>31</v>
      </c>
      <c r="I165" s="92">
        <f t="shared" si="70"/>
        <v>5008</v>
      </c>
      <c r="J165" s="92">
        <f t="shared" si="70"/>
        <v>2416864500</v>
      </c>
      <c r="K165" s="92">
        <f t="shared" si="70"/>
        <v>10</v>
      </c>
      <c r="L165" s="92">
        <f t="shared" si="70"/>
        <v>2436</v>
      </c>
      <c r="M165" s="92">
        <f t="shared" si="70"/>
        <v>467883000</v>
      </c>
      <c r="N165" s="92">
        <f t="shared" si="70"/>
        <v>1</v>
      </c>
      <c r="O165" s="92">
        <f t="shared" si="70"/>
        <v>92</v>
      </c>
      <c r="P165" s="92">
        <f t="shared" si="70"/>
        <v>10120000</v>
      </c>
      <c r="Q165" s="92">
        <f t="shared" si="70"/>
        <v>33</v>
      </c>
      <c r="R165" s="92">
        <f t="shared" si="70"/>
        <v>1288</v>
      </c>
      <c r="S165" s="92">
        <f t="shared" si="70"/>
        <v>254523000</v>
      </c>
      <c r="T165" s="92">
        <f t="shared" si="70"/>
        <v>30</v>
      </c>
      <c r="U165" s="92">
        <f t="shared" si="70"/>
        <v>3752</v>
      </c>
      <c r="V165" s="92">
        <f t="shared" si="70"/>
        <v>285525000</v>
      </c>
      <c r="W165" s="92">
        <f t="shared" si="70"/>
        <v>48</v>
      </c>
      <c r="X165" s="92">
        <f t="shared" si="70"/>
        <v>8957</v>
      </c>
      <c r="Y165" s="92">
        <f t="shared" si="70"/>
        <v>552178000</v>
      </c>
      <c r="Z165" s="92">
        <f t="shared" si="70"/>
        <v>38</v>
      </c>
      <c r="AA165" s="92">
        <f t="shared" si="70"/>
        <v>7754</v>
      </c>
      <c r="AB165" s="92">
        <f t="shared" si="70"/>
        <v>646054000</v>
      </c>
      <c r="AC165" s="92">
        <f t="shared" si="70"/>
        <v>51</v>
      </c>
      <c r="AD165" s="92">
        <f t="shared" si="70"/>
        <v>9653</v>
      </c>
      <c r="AE165" s="92">
        <f t="shared" si="70"/>
        <v>1306390000</v>
      </c>
      <c r="AF165" s="89"/>
      <c r="AG165" s="89"/>
      <c r="AH165" s="89"/>
      <c r="AI165" s="92">
        <f t="shared" ref="AI165:AN165" si="71">SUM(AI166:AI169)</f>
        <v>7</v>
      </c>
      <c r="AJ165" s="92">
        <f t="shared" si="71"/>
        <v>1832</v>
      </c>
      <c r="AK165" s="92">
        <f t="shared" si="71"/>
        <v>117340000</v>
      </c>
      <c r="AL165" s="92">
        <f t="shared" si="71"/>
        <v>0</v>
      </c>
      <c r="AM165" s="92">
        <f t="shared" si="71"/>
        <v>0</v>
      </c>
      <c r="AN165" s="92">
        <f t="shared" si="71"/>
        <v>0</v>
      </c>
      <c r="AO165" s="92"/>
    </row>
    <row r="166" spans="1:41" ht="22.5" customHeight="1" x14ac:dyDescent="0.2">
      <c r="A166" s="99"/>
      <c r="B166" s="100" t="s">
        <v>37</v>
      </c>
      <c r="C166" s="99">
        <v>18</v>
      </c>
      <c r="D166" s="101">
        <v>2755</v>
      </c>
      <c r="E166" s="101">
        <v>18</v>
      </c>
      <c r="F166" s="101">
        <v>2697</v>
      </c>
      <c r="G166" s="101">
        <v>4318296900</v>
      </c>
      <c r="H166" s="101">
        <v>18</v>
      </c>
      <c r="I166" s="101">
        <v>2697</v>
      </c>
      <c r="J166" s="101">
        <v>1519408500</v>
      </c>
      <c r="K166" s="101">
        <v>0</v>
      </c>
      <c r="L166" s="101">
        <v>0</v>
      </c>
      <c r="M166" s="101">
        <v>0</v>
      </c>
      <c r="N166" s="101">
        <v>1</v>
      </c>
      <c r="O166" s="101">
        <v>92</v>
      </c>
      <c r="P166" s="101">
        <v>10120000</v>
      </c>
      <c r="Q166" s="101">
        <v>18</v>
      </c>
      <c r="R166" s="101">
        <v>633</v>
      </c>
      <c r="S166" s="101">
        <v>179395000</v>
      </c>
      <c r="T166" s="101">
        <v>18</v>
      </c>
      <c r="U166" s="101">
        <v>2075</v>
      </c>
      <c r="V166" s="101">
        <v>175390000</v>
      </c>
      <c r="W166" s="101">
        <v>18</v>
      </c>
      <c r="X166" s="101">
        <v>2641</v>
      </c>
      <c r="Y166" s="101">
        <v>162202000</v>
      </c>
      <c r="Z166" s="101">
        <v>13</v>
      </c>
      <c r="AA166" s="101">
        <v>2258</v>
      </c>
      <c r="AB166" s="101">
        <v>255817000</v>
      </c>
      <c r="AC166" s="101">
        <v>18</v>
      </c>
      <c r="AD166" s="101">
        <v>2708</v>
      </c>
      <c r="AE166" s="101">
        <v>477875000</v>
      </c>
      <c r="AF166" s="101">
        <v>18</v>
      </c>
      <c r="AG166" s="101">
        <v>2688</v>
      </c>
      <c r="AH166" s="101">
        <v>370920000</v>
      </c>
      <c r="AI166" s="101">
        <v>0</v>
      </c>
      <c r="AJ166" s="101">
        <v>0</v>
      </c>
      <c r="AK166" s="101">
        <v>0</v>
      </c>
      <c r="AL166" s="101">
        <v>0</v>
      </c>
      <c r="AM166" s="101">
        <v>0</v>
      </c>
      <c r="AN166" s="101">
        <v>0</v>
      </c>
      <c r="AO166" s="101"/>
    </row>
    <row r="167" spans="1:41" ht="22.5" customHeight="1" x14ac:dyDescent="0.2">
      <c r="A167" s="122"/>
      <c r="B167" s="102" t="s">
        <v>38</v>
      </c>
      <c r="C167" s="122">
        <v>15</v>
      </c>
      <c r="D167" s="103">
        <v>3319</v>
      </c>
      <c r="E167" s="103">
        <v>11</v>
      </c>
      <c r="F167" s="103">
        <v>2159</v>
      </c>
      <c r="G167" s="103">
        <v>3645351000</v>
      </c>
      <c r="H167" s="103">
        <v>11</v>
      </c>
      <c r="I167" s="103">
        <v>2159</v>
      </c>
      <c r="J167" s="103">
        <v>872636000</v>
      </c>
      <c r="K167" s="103">
        <v>7</v>
      </c>
      <c r="L167" s="103">
        <v>2131</v>
      </c>
      <c r="M167" s="103">
        <v>363282000</v>
      </c>
      <c r="N167" s="103">
        <v>0</v>
      </c>
      <c r="O167" s="103">
        <v>0</v>
      </c>
      <c r="P167" s="103">
        <v>0</v>
      </c>
      <c r="Q167" s="103">
        <v>12</v>
      </c>
      <c r="R167" s="103">
        <v>607</v>
      </c>
      <c r="S167" s="103">
        <v>68168000</v>
      </c>
      <c r="T167" s="103">
        <v>9</v>
      </c>
      <c r="U167" s="103">
        <v>1515</v>
      </c>
      <c r="V167" s="103">
        <v>96425000</v>
      </c>
      <c r="W167" s="103">
        <v>12</v>
      </c>
      <c r="X167" s="103">
        <v>2666</v>
      </c>
      <c r="Y167" s="103">
        <v>162100000</v>
      </c>
      <c r="Z167" s="103">
        <v>11</v>
      </c>
      <c r="AA167" s="103">
        <v>2754</v>
      </c>
      <c r="AB167" s="103">
        <v>193661000</v>
      </c>
      <c r="AC167" s="103">
        <v>15</v>
      </c>
      <c r="AD167" s="103">
        <v>3291</v>
      </c>
      <c r="AE167" s="103">
        <v>407637000</v>
      </c>
      <c r="AF167" s="103">
        <v>1</v>
      </c>
      <c r="AG167" s="103">
        <v>204</v>
      </c>
      <c r="AH167" s="103">
        <v>27540000</v>
      </c>
      <c r="AI167" s="103">
        <v>4</v>
      </c>
      <c r="AJ167" s="103">
        <v>976</v>
      </c>
      <c r="AK167" s="103">
        <v>53680000</v>
      </c>
      <c r="AL167" s="103">
        <v>0</v>
      </c>
      <c r="AM167" s="103">
        <v>0</v>
      </c>
      <c r="AN167" s="103">
        <v>0</v>
      </c>
      <c r="AO167" s="103"/>
    </row>
    <row r="168" spans="1:41" ht="22.5" customHeight="1" x14ac:dyDescent="0.2">
      <c r="A168" s="122"/>
      <c r="B168" s="102" t="s">
        <v>39</v>
      </c>
      <c r="C168" s="122">
        <v>17</v>
      </c>
      <c r="D168" s="103">
        <v>3231</v>
      </c>
      <c r="E168" s="103">
        <v>2</v>
      </c>
      <c r="F168" s="103">
        <v>152</v>
      </c>
      <c r="G168" s="103">
        <v>246474000</v>
      </c>
      <c r="H168" s="103">
        <v>2</v>
      </c>
      <c r="I168" s="103">
        <v>152</v>
      </c>
      <c r="J168" s="103">
        <v>24820000</v>
      </c>
      <c r="K168" s="103">
        <v>2</v>
      </c>
      <c r="L168" s="103">
        <v>245</v>
      </c>
      <c r="M168" s="103">
        <v>45801000</v>
      </c>
      <c r="N168" s="103">
        <v>0</v>
      </c>
      <c r="O168" s="103">
        <v>0</v>
      </c>
      <c r="P168" s="103">
        <v>0</v>
      </c>
      <c r="Q168" s="103">
        <v>3</v>
      </c>
      <c r="R168" s="103">
        <v>48</v>
      </c>
      <c r="S168" s="103">
        <v>6960000</v>
      </c>
      <c r="T168" s="103">
        <v>3</v>
      </c>
      <c r="U168" s="103">
        <v>162</v>
      </c>
      <c r="V168" s="103">
        <v>13710000</v>
      </c>
      <c r="W168" s="103">
        <v>17</v>
      </c>
      <c r="X168" s="103">
        <v>3470</v>
      </c>
      <c r="Y168" s="103">
        <v>219776000</v>
      </c>
      <c r="Z168" s="103">
        <v>13</v>
      </c>
      <c r="AA168" s="103">
        <v>2562</v>
      </c>
      <c r="AB168" s="103">
        <v>177136000</v>
      </c>
      <c r="AC168" s="103">
        <v>17</v>
      </c>
      <c r="AD168" s="103">
        <v>3470</v>
      </c>
      <c r="AE168" s="103">
        <v>399578000</v>
      </c>
      <c r="AF168" s="103">
        <v>0</v>
      </c>
      <c r="AG168" s="103">
        <v>0</v>
      </c>
      <c r="AH168" s="103">
        <v>0</v>
      </c>
      <c r="AI168" s="103">
        <v>2</v>
      </c>
      <c r="AJ168" s="103">
        <v>672</v>
      </c>
      <c r="AK168" s="103">
        <v>53760000</v>
      </c>
      <c r="AL168" s="103">
        <v>0</v>
      </c>
      <c r="AM168" s="103">
        <v>0</v>
      </c>
      <c r="AN168" s="103">
        <v>0</v>
      </c>
      <c r="AO168" s="103"/>
    </row>
    <row r="169" spans="1:41" ht="22.5" customHeight="1" x14ac:dyDescent="0.2">
      <c r="A169" s="117"/>
      <c r="B169" s="118" t="s">
        <v>43</v>
      </c>
      <c r="C169" s="119">
        <v>1</v>
      </c>
      <c r="D169" s="119">
        <v>180</v>
      </c>
      <c r="E169" s="119"/>
      <c r="F169" s="119"/>
      <c r="G169" s="120"/>
      <c r="H169" s="119"/>
      <c r="I169" s="119"/>
      <c r="J169" s="119"/>
      <c r="K169" s="119">
        <v>1</v>
      </c>
      <c r="L169" s="119">
        <v>60</v>
      </c>
      <c r="M169" s="158">
        <v>58800000</v>
      </c>
      <c r="N169" s="119"/>
      <c r="O169" s="119"/>
      <c r="P169" s="119"/>
      <c r="Q169" s="119"/>
      <c r="R169" s="119"/>
      <c r="S169" s="119"/>
      <c r="T169" s="119"/>
      <c r="U169" s="119"/>
      <c r="V169" s="119"/>
      <c r="W169" s="119">
        <v>1</v>
      </c>
      <c r="X169" s="119">
        <v>180</v>
      </c>
      <c r="Y169" s="158">
        <v>8100000</v>
      </c>
      <c r="Z169" s="119">
        <v>1</v>
      </c>
      <c r="AA169" s="119">
        <v>180</v>
      </c>
      <c r="AB169" s="158">
        <v>19440000</v>
      </c>
      <c r="AC169" s="119">
        <v>1</v>
      </c>
      <c r="AD169" s="119">
        <v>184</v>
      </c>
      <c r="AE169" s="158">
        <v>21300000</v>
      </c>
      <c r="AF169" s="119">
        <v>0</v>
      </c>
      <c r="AG169" s="119">
        <v>0</v>
      </c>
      <c r="AH169" s="119">
        <v>0</v>
      </c>
      <c r="AI169" s="119">
        <v>1</v>
      </c>
      <c r="AJ169" s="119">
        <v>184</v>
      </c>
      <c r="AK169" s="158">
        <v>9900000</v>
      </c>
      <c r="AL169" s="119">
        <v>0</v>
      </c>
      <c r="AM169" s="119">
        <v>0</v>
      </c>
      <c r="AN169" s="119">
        <v>0</v>
      </c>
      <c r="AO169" s="120"/>
    </row>
    <row r="170" spans="1:41" ht="22.5" customHeight="1" x14ac:dyDescent="0.2">
      <c r="A170" s="159" t="s">
        <v>63</v>
      </c>
      <c r="B170" s="160" t="s">
        <v>64</v>
      </c>
      <c r="C170" s="161">
        <f t="shared" ref="C170:AE170" si="72">C171+C177+C183</f>
        <v>170</v>
      </c>
      <c r="D170" s="161">
        <f t="shared" si="72"/>
        <v>36208</v>
      </c>
      <c r="E170" s="161">
        <f t="shared" si="72"/>
        <v>72</v>
      </c>
      <c r="F170" s="161">
        <f t="shared" si="72"/>
        <v>11560</v>
      </c>
      <c r="G170" s="161">
        <f t="shared" si="72"/>
        <v>28236149000</v>
      </c>
      <c r="H170" s="161">
        <f t="shared" si="72"/>
        <v>63</v>
      </c>
      <c r="I170" s="161">
        <f t="shared" si="72"/>
        <v>10808</v>
      </c>
      <c r="J170" s="161">
        <f t="shared" si="72"/>
        <v>4897838000</v>
      </c>
      <c r="K170" s="161">
        <f t="shared" si="72"/>
        <v>17</v>
      </c>
      <c r="L170" s="161">
        <f t="shared" si="72"/>
        <v>5270</v>
      </c>
      <c r="M170" s="161">
        <f t="shared" si="72"/>
        <v>800071000</v>
      </c>
      <c r="N170" s="161">
        <f t="shared" si="72"/>
        <v>42</v>
      </c>
      <c r="O170" s="161">
        <f t="shared" si="72"/>
        <v>11343</v>
      </c>
      <c r="P170" s="161">
        <f t="shared" si="72"/>
        <v>794577000</v>
      </c>
      <c r="Q170" s="161">
        <f t="shared" si="72"/>
        <v>63</v>
      </c>
      <c r="R170" s="161">
        <f t="shared" si="72"/>
        <v>2721</v>
      </c>
      <c r="S170" s="161">
        <f t="shared" si="72"/>
        <v>339189000</v>
      </c>
      <c r="T170" s="161">
        <f t="shared" si="72"/>
        <v>65</v>
      </c>
      <c r="U170" s="161">
        <f t="shared" si="72"/>
        <v>9358</v>
      </c>
      <c r="V170" s="161">
        <f t="shared" si="72"/>
        <v>705666000</v>
      </c>
      <c r="W170" s="161">
        <f t="shared" si="72"/>
        <v>151</v>
      </c>
      <c r="X170" s="161">
        <f t="shared" si="72"/>
        <v>36063</v>
      </c>
      <c r="Y170" s="161">
        <f t="shared" si="72"/>
        <v>1823918668</v>
      </c>
      <c r="Z170" s="161">
        <f t="shared" si="72"/>
        <v>107</v>
      </c>
      <c r="AA170" s="161">
        <f t="shared" si="72"/>
        <v>22791</v>
      </c>
      <c r="AB170" s="161">
        <f t="shared" si="72"/>
        <v>1356964336</v>
      </c>
      <c r="AC170" s="161">
        <f t="shared" si="72"/>
        <v>145</v>
      </c>
      <c r="AD170" s="161">
        <f t="shared" si="72"/>
        <v>31829</v>
      </c>
      <c r="AE170" s="161">
        <f t="shared" si="72"/>
        <v>3877663071</v>
      </c>
      <c r="AF170" s="161">
        <v>76</v>
      </c>
      <c r="AG170" s="161">
        <v>17506</v>
      </c>
      <c r="AH170" s="161">
        <v>1817766000</v>
      </c>
      <c r="AI170" s="161">
        <f t="shared" ref="AI170:AN170" si="73">AI171+AI177+AI183</f>
        <v>14</v>
      </c>
      <c r="AJ170" s="161">
        <f t="shared" si="73"/>
        <v>2354</v>
      </c>
      <c r="AK170" s="161">
        <f t="shared" si="73"/>
        <v>66395200</v>
      </c>
      <c r="AL170" s="161">
        <f t="shared" si="73"/>
        <v>4</v>
      </c>
      <c r="AM170" s="161">
        <f t="shared" si="73"/>
        <v>1135</v>
      </c>
      <c r="AN170" s="161">
        <f t="shared" si="73"/>
        <v>25776390</v>
      </c>
      <c r="AO170" s="161"/>
    </row>
    <row r="171" spans="1:41" s="163" customFormat="1" ht="22.5" customHeight="1" x14ac:dyDescent="0.2">
      <c r="A171" s="110">
        <v>1</v>
      </c>
      <c r="B171" s="111" t="s">
        <v>29</v>
      </c>
      <c r="C171" s="112">
        <f t="shared" ref="C171:AN171" si="74">SUM(C172:C176)</f>
        <v>57</v>
      </c>
      <c r="D171" s="112">
        <f t="shared" si="74"/>
        <v>12031</v>
      </c>
      <c r="E171" s="112">
        <f t="shared" si="74"/>
        <v>23</v>
      </c>
      <c r="F171" s="112">
        <f t="shared" si="74"/>
        <v>3760</v>
      </c>
      <c r="G171" s="112">
        <f t="shared" si="74"/>
        <v>8729150000</v>
      </c>
      <c r="H171" s="112">
        <f t="shared" si="74"/>
        <v>22</v>
      </c>
      <c r="I171" s="112">
        <f t="shared" si="74"/>
        <v>3583</v>
      </c>
      <c r="J171" s="112">
        <f t="shared" si="74"/>
        <v>1336201000</v>
      </c>
      <c r="K171" s="112">
        <f t="shared" si="74"/>
        <v>1</v>
      </c>
      <c r="L171" s="112">
        <f t="shared" si="74"/>
        <v>527</v>
      </c>
      <c r="M171" s="112">
        <f t="shared" si="74"/>
        <v>58784000</v>
      </c>
      <c r="N171" s="112">
        <f t="shared" si="74"/>
        <v>15</v>
      </c>
      <c r="O171" s="112">
        <f t="shared" si="74"/>
        <v>3486</v>
      </c>
      <c r="P171" s="112">
        <f t="shared" si="74"/>
        <v>285132000</v>
      </c>
      <c r="Q171" s="112">
        <f t="shared" si="74"/>
        <v>19</v>
      </c>
      <c r="R171" s="112">
        <f t="shared" si="74"/>
        <v>870</v>
      </c>
      <c r="S171" s="112">
        <f t="shared" si="74"/>
        <v>108110000</v>
      </c>
      <c r="T171" s="112">
        <f t="shared" si="74"/>
        <v>20</v>
      </c>
      <c r="U171" s="112">
        <f t="shared" si="74"/>
        <v>2867</v>
      </c>
      <c r="V171" s="112">
        <f t="shared" si="74"/>
        <v>198195000</v>
      </c>
      <c r="W171" s="112">
        <f t="shared" si="74"/>
        <v>52</v>
      </c>
      <c r="X171" s="112">
        <f t="shared" si="74"/>
        <v>11022</v>
      </c>
      <c r="Y171" s="112">
        <f t="shared" si="74"/>
        <v>599986080</v>
      </c>
      <c r="Z171" s="112">
        <f t="shared" si="74"/>
        <v>33</v>
      </c>
      <c r="AA171" s="112">
        <f t="shared" si="74"/>
        <v>7056</v>
      </c>
      <c r="AB171" s="112">
        <f t="shared" si="74"/>
        <v>379490540</v>
      </c>
      <c r="AC171" s="112">
        <f t="shared" si="74"/>
        <v>48</v>
      </c>
      <c r="AD171" s="112">
        <f t="shared" si="74"/>
        <v>10546</v>
      </c>
      <c r="AE171" s="112">
        <f t="shared" si="74"/>
        <v>1247873005</v>
      </c>
      <c r="AF171" s="112">
        <f t="shared" si="74"/>
        <v>26</v>
      </c>
      <c r="AG171" s="112">
        <f t="shared" si="74"/>
        <v>5865</v>
      </c>
      <c r="AH171" s="112">
        <f t="shared" si="74"/>
        <v>469194950</v>
      </c>
      <c r="AI171" s="112">
        <f t="shared" si="74"/>
        <v>6</v>
      </c>
      <c r="AJ171" s="112">
        <f t="shared" si="74"/>
        <v>1084</v>
      </c>
      <c r="AK171" s="112">
        <f t="shared" si="74"/>
        <v>25852200</v>
      </c>
      <c r="AL171" s="112">
        <f t="shared" si="74"/>
        <v>0</v>
      </c>
      <c r="AM171" s="112">
        <f t="shared" si="74"/>
        <v>253</v>
      </c>
      <c r="AN171" s="112">
        <f t="shared" si="74"/>
        <v>13915</v>
      </c>
      <c r="AO171" s="162"/>
    </row>
    <row r="172" spans="1:41" ht="22.5" customHeight="1" x14ac:dyDescent="0.2">
      <c r="A172" s="164"/>
      <c r="B172" s="165" t="s">
        <v>37</v>
      </c>
      <c r="C172" s="166">
        <v>20</v>
      </c>
      <c r="D172" s="166">
        <v>3295</v>
      </c>
      <c r="E172" s="166">
        <v>20</v>
      </c>
      <c r="F172" s="166">
        <v>3295</v>
      </c>
      <c r="G172" s="166">
        <v>8077942000</v>
      </c>
      <c r="H172" s="166">
        <v>19</v>
      </c>
      <c r="I172" s="166">
        <v>3177</v>
      </c>
      <c r="J172" s="166">
        <v>1205177000</v>
      </c>
      <c r="K172" s="166">
        <v>0</v>
      </c>
      <c r="L172" s="166">
        <v>0</v>
      </c>
      <c r="M172" s="166">
        <v>0</v>
      </c>
      <c r="N172" s="166">
        <v>8</v>
      </c>
      <c r="O172" s="166">
        <v>1664</v>
      </c>
      <c r="P172" s="166">
        <v>93450000</v>
      </c>
      <c r="Q172" s="166">
        <v>14</v>
      </c>
      <c r="R172" s="166">
        <v>652</v>
      </c>
      <c r="S172" s="166">
        <v>91430000</v>
      </c>
      <c r="T172" s="166">
        <v>15</v>
      </c>
      <c r="U172" s="166">
        <v>2191</v>
      </c>
      <c r="V172" s="166">
        <v>149087000</v>
      </c>
      <c r="W172" s="166">
        <v>20</v>
      </c>
      <c r="X172" s="166">
        <v>3235</v>
      </c>
      <c r="Y172" s="166">
        <v>175546000</v>
      </c>
      <c r="Z172" s="166">
        <v>17</v>
      </c>
      <c r="AA172" s="166">
        <v>3055</v>
      </c>
      <c r="AB172" s="166">
        <v>225469000</v>
      </c>
      <c r="AC172" s="166">
        <v>19</v>
      </c>
      <c r="AD172" s="166">
        <v>3222</v>
      </c>
      <c r="AE172" s="166">
        <v>519652000</v>
      </c>
      <c r="AF172" s="166">
        <v>14</v>
      </c>
      <c r="AG172" s="166">
        <v>2387</v>
      </c>
      <c r="AH172" s="166">
        <v>287557000</v>
      </c>
      <c r="AI172" s="166">
        <v>0</v>
      </c>
      <c r="AJ172" s="166">
        <v>0</v>
      </c>
      <c r="AK172" s="166">
        <v>0</v>
      </c>
      <c r="AL172" s="166">
        <v>0</v>
      </c>
      <c r="AM172" s="166">
        <v>0</v>
      </c>
      <c r="AN172" s="166">
        <v>0</v>
      </c>
      <c r="AO172" s="167"/>
    </row>
    <row r="173" spans="1:41" ht="22.5" customHeight="1" x14ac:dyDescent="0.2">
      <c r="A173" s="168"/>
      <c r="B173" s="169" t="s">
        <v>38</v>
      </c>
      <c r="C173" s="170">
        <v>12</v>
      </c>
      <c r="D173" s="170">
        <v>3456</v>
      </c>
      <c r="E173" s="170">
        <v>3</v>
      </c>
      <c r="F173" s="170">
        <v>465</v>
      </c>
      <c r="G173" s="170">
        <v>651208000</v>
      </c>
      <c r="H173" s="170">
        <v>3</v>
      </c>
      <c r="I173" s="170">
        <v>406</v>
      </c>
      <c r="J173" s="170">
        <v>131024000</v>
      </c>
      <c r="K173" s="170">
        <v>1</v>
      </c>
      <c r="L173" s="170">
        <v>312</v>
      </c>
      <c r="M173" s="170">
        <v>43580000</v>
      </c>
      <c r="N173" s="170">
        <v>3</v>
      </c>
      <c r="O173" s="170">
        <v>717</v>
      </c>
      <c r="P173" s="170">
        <v>116442000</v>
      </c>
      <c r="Q173" s="170">
        <v>3</v>
      </c>
      <c r="R173" s="170">
        <v>192</v>
      </c>
      <c r="S173" s="170">
        <v>13740000</v>
      </c>
      <c r="T173" s="170">
        <v>2</v>
      </c>
      <c r="U173" s="170">
        <v>214</v>
      </c>
      <c r="V173" s="170">
        <v>13248000</v>
      </c>
      <c r="W173" s="170">
        <v>12</v>
      </c>
      <c r="X173" s="170">
        <v>3456</v>
      </c>
      <c r="Y173" s="170">
        <v>189583000</v>
      </c>
      <c r="Z173" s="170">
        <v>7</v>
      </c>
      <c r="AA173" s="170">
        <v>2164</v>
      </c>
      <c r="AB173" s="170">
        <v>90850000</v>
      </c>
      <c r="AC173" s="170">
        <v>12</v>
      </c>
      <c r="AD173" s="170">
        <v>3413</v>
      </c>
      <c r="AE173" s="170">
        <v>391660000</v>
      </c>
      <c r="AF173" s="170">
        <v>7</v>
      </c>
      <c r="AG173" s="170">
        <v>2142</v>
      </c>
      <c r="AH173" s="170">
        <v>86913000</v>
      </c>
      <c r="AI173" s="170">
        <v>1</v>
      </c>
      <c r="AJ173" s="170">
        <v>260</v>
      </c>
      <c r="AK173" s="170">
        <v>1091000</v>
      </c>
      <c r="AL173" s="170">
        <v>0</v>
      </c>
      <c r="AM173" s="170">
        <v>0</v>
      </c>
      <c r="AN173" s="170">
        <v>0</v>
      </c>
      <c r="AO173" s="170"/>
    </row>
    <row r="174" spans="1:41" ht="22.5" customHeight="1" x14ac:dyDescent="0.2">
      <c r="A174" s="168"/>
      <c r="B174" s="169" t="s">
        <v>39</v>
      </c>
      <c r="C174" s="170">
        <v>10</v>
      </c>
      <c r="D174" s="170">
        <v>2032</v>
      </c>
      <c r="E174" s="170">
        <v>0</v>
      </c>
      <c r="F174" s="170">
        <v>0</v>
      </c>
      <c r="G174" s="170">
        <v>0</v>
      </c>
      <c r="H174" s="170">
        <v>0</v>
      </c>
      <c r="I174" s="170">
        <v>0</v>
      </c>
      <c r="J174" s="170">
        <v>0</v>
      </c>
      <c r="K174" s="170">
        <v>0</v>
      </c>
      <c r="L174" s="170">
        <v>215</v>
      </c>
      <c r="M174" s="170">
        <v>15204000</v>
      </c>
      <c r="N174" s="170">
        <v>3</v>
      </c>
      <c r="O174" s="170">
        <v>933</v>
      </c>
      <c r="P174" s="170">
        <v>68580000</v>
      </c>
      <c r="Q174" s="170">
        <v>0</v>
      </c>
      <c r="R174" s="170">
        <v>0</v>
      </c>
      <c r="S174" s="170">
        <v>0</v>
      </c>
      <c r="T174" s="170">
        <v>0</v>
      </c>
      <c r="U174" s="170">
        <v>0</v>
      </c>
      <c r="V174" s="170">
        <v>0</v>
      </c>
      <c r="W174" s="170">
        <v>10</v>
      </c>
      <c r="X174" s="170">
        <v>2028</v>
      </c>
      <c r="Y174" s="170">
        <v>130089000</v>
      </c>
      <c r="Z174" s="170">
        <v>5</v>
      </c>
      <c r="AA174" s="170">
        <v>1245</v>
      </c>
      <c r="AB174" s="170">
        <v>50162000</v>
      </c>
      <c r="AC174" s="170">
        <v>8</v>
      </c>
      <c r="AD174" s="170">
        <v>1654</v>
      </c>
      <c r="AE174" s="170">
        <v>153814000</v>
      </c>
      <c r="AF174" s="170">
        <v>5</v>
      </c>
      <c r="AG174" s="170">
        <v>1237</v>
      </c>
      <c r="AH174" s="170">
        <v>94720000</v>
      </c>
      <c r="AI174" s="170">
        <v>3</v>
      </c>
      <c r="AJ174" s="170">
        <v>438</v>
      </c>
      <c r="AK174" s="170">
        <v>17585000</v>
      </c>
      <c r="AL174" s="170">
        <v>0</v>
      </c>
      <c r="AM174" s="170">
        <v>0</v>
      </c>
      <c r="AN174" s="170">
        <v>0</v>
      </c>
      <c r="AO174" s="170"/>
    </row>
    <row r="175" spans="1:41" ht="22.5" customHeight="1" x14ac:dyDescent="0.2">
      <c r="A175" s="168"/>
      <c r="B175" s="169" t="s">
        <v>65</v>
      </c>
      <c r="C175" s="167">
        <v>14</v>
      </c>
      <c r="D175" s="167">
        <v>2981</v>
      </c>
      <c r="E175" s="167">
        <v>0</v>
      </c>
      <c r="F175" s="167">
        <v>0</v>
      </c>
      <c r="G175" s="167">
        <v>0</v>
      </c>
      <c r="H175" s="167">
        <v>0</v>
      </c>
      <c r="I175" s="167">
        <v>0</v>
      </c>
      <c r="J175" s="167">
        <v>0</v>
      </c>
      <c r="K175" s="167">
        <v>0</v>
      </c>
      <c r="L175" s="167">
        <v>0</v>
      </c>
      <c r="M175" s="167">
        <v>0</v>
      </c>
      <c r="N175" s="167">
        <v>1</v>
      </c>
      <c r="O175" s="167">
        <v>172</v>
      </c>
      <c r="P175" s="167">
        <v>6660000</v>
      </c>
      <c r="Q175" s="167">
        <v>2</v>
      </c>
      <c r="R175" s="167">
        <v>26</v>
      </c>
      <c r="S175" s="167">
        <v>2940000</v>
      </c>
      <c r="T175" s="167">
        <v>3</v>
      </c>
      <c r="U175" s="167">
        <v>462</v>
      </c>
      <c r="V175" s="167">
        <v>35860000</v>
      </c>
      <c r="W175" s="167">
        <v>9</v>
      </c>
      <c r="X175" s="167">
        <v>2038</v>
      </c>
      <c r="Y175" s="167">
        <v>104749000</v>
      </c>
      <c r="Z175" s="167">
        <v>3</v>
      </c>
      <c r="AA175" s="167">
        <v>327</v>
      </c>
      <c r="AB175" s="167">
        <v>13000000</v>
      </c>
      <c r="AC175" s="167">
        <v>9</v>
      </c>
      <c r="AD175" s="167">
        <v>1992</v>
      </c>
      <c r="AE175" s="167">
        <v>182716000</v>
      </c>
      <c r="AF175" s="167">
        <v>0</v>
      </c>
      <c r="AG175" s="167">
        <v>0</v>
      </c>
      <c r="AH175" s="167">
        <v>0</v>
      </c>
      <c r="AI175" s="167">
        <v>1</v>
      </c>
      <c r="AJ175" s="167">
        <v>121</v>
      </c>
      <c r="AK175" s="167">
        <v>7155000</v>
      </c>
      <c r="AL175" s="167">
        <v>0</v>
      </c>
      <c r="AM175" s="167">
        <v>0</v>
      </c>
      <c r="AN175" s="167">
        <v>0</v>
      </c>
      <c r="AO175" s="167"/>
    </row>
    <row r="176" spans="1:41" ht="22.5" customHeight="1" x14ac:dyDescent="0.2">
      <c r="A176" s="171"/>
      <c r="B176" s="172" t="s">
        <v>43</v>
      </c>
      <c r="C176" s="171">
        <v>1</v>
      </c>
      <c r="D176" s="171">
        <v>267</v>
      </c>
      <c r="E176" s="171">
        <v>0</v>
      </c>
      <c r="F176" s="171">
        <v>0</v>
      </c>
      <c r="G176" s="171">
        <v>0</v>
      </c>
      <c r="H176" s="171">
        <v>0</v>
      </c>
      <c r="I176" s="171">
        <v>0</v>
      </c>
      <c r="J176" s="171">
        <v>0</v>
      </c>
      <c r="K176" s="171">
        <v>0</v>
      </c>
      <c r="L176" s="171">
        <v>0</v>
      </c>
      <c r="M176" s="171">
        <v>0</v>
      </c>
      <c r="N176" s="171">
        <v>0</v>
      </c>
      <c r="O176" s="171">
        <v>0</v>
      </c>
      <c r="P176" s="171">
        <v>0</v>
      </c>
      <c r="Q176" s="171">
        <v>0</v>
      </c>
      <c r="R176" s="171">
        <v>0</v>
      </c>
      <c r="S176" s="173">
        <v>0</v>
      </c>
      <c r="T176" s="171">
        <v>0</v>
      </c>
      <c r="U176" s="171">
        <v>0</v>
      </c>
      <c r="V176" s="171">
        <v>0</v>
      </c>
      <c r="W176" s="171">
        <v>1</v>
      </c>
      <c r="X176" s="171">
        <v>265</v>
      </c>
      <c r="Y176" s="173">
        <v>19080</v>
      </c>
      <c r="Z176" s="171">
        <v>1</v>
      </c>
      <c r="AA176" s="171">
        <v>265</v>
      </c>
      <c r="AB176" s="173">
        <v>9540</v>
      </c>
      <c r="AC176" s="171"/>
      <c r="AD176" s="171">
        <v>265</v>
      </c>
      <c r="AE176" s="173">
        <v>31005</v>
      </c>
      <c r="AF176" s="171">
        <v>0</v>
      </c>
      <c r="AG176" s="171">
        <v>99</v>
      </c>
      <c r="AH176" s="173">
        <v>4950</v>
      </c>
      <c r="AI176" s="171">
        <v>1</v>
      </c>
      <c r="AJ176" s="171">
        <v>265</v>
      </c>
      <c r="AK176" s="173">
        <v>21200</v>
      </c>
      <c r="AL176" s="171">
        <v>0</v>
      </c>
      <c r="AM176" s="171">
        <v>253</v>
      </c>
      <c r="AN176" s="173">
        <v>13915</v>
      </c>
      <c r="AO176" s="174"/>
    </row>
    <row r="177" spans="1:41" s="163" customFormat="1" ht="22.5" customHeight="1" x14ac:dyDescent="0.2">
      <c r="A177" s="110">
        <v>2</v>
      </c>
      <c r="B177" s="111" t="s">
        <v>30</v>
      </c>
      <c r="C177" s="112">
        <f t="shared" ref="C177:AN177" si="75">SUM(C178:C182)</f>
        <v>57</v>
      </c>
      <c r="D177" s="112">
        <f t="shared" si="75"/>
        <v>12119</v>
      </c>
      <c r="E177" s="112">
        <f t="shared" si="75"/>
        <v>25</v>
      </c>
      <c r="F177" s="112">
        <f t="shared" si="75"/>
        <v>3864</v>
      </c>
      <c r="G177" s="112">
        <f t="shared" si="75"/>
        <v>10558740000</v>
      </c>
      <c r="H177" s="112">
        <f t="shared" si="75"/>
        <v>20</v>
      </c>
      <c r="I177" s="112">
        <f t="shared" si="75"/>
        <v>3614</v>
      </c>
      <c r="J177" s="112">
        <f t="shared" si="75"/>
        <v>1834661000</v>
      </c>
      <c r="K177" s="112">
        <f t="shared" si="75"/>
        <v>9</v>
      </c>
      <c r="L177" s="112">
        <f t="shared" si="75"/>
        <v>2760</v>
      </c>
      <c r="M177" s="112">
        <f t="shared" si="75"/>
        <v>457422000</v>
      </c>
      <c r="N177" s="112">
        <f t="shared" si="75"/>
        <v>14</v>
      </c>
      <c r="O177" s="112">
        <f t="shared" si="75"/>
        <v>4248</v>
      </c>
      <c r="P177" s="112">
        <f t="shared" si="75"/>
        <v>253781000</v>
      </c>
      <c r="Q177" s="112">
        <f t="shared" si="75"/>
        <v>19</v>
      </c>
      <c r="R177" s="112">
        <f t="shared" si="75"/>
        <v>942</v>
      </c>
      <c r="S177" s="112">
        <f t="shared" si="75"/>
        <v>119711000</v>
      </c>
      <c r="T177" s="112">
        <f t="shared" si="75"/>
        <v>20</v>
      </c>
      <c r="U177" s="112">
        <f t="shared" si="75"/>
        <v>3058</v>
      </c>
      <c r="V177" s="112">
        <f t="shared" si="75"/>
        <v>237276000</v>
      </c>
      <c r="W177" s="112">
        <f t="shared" si="75"/>
        <v>51</v>
      </c>
      <c r="X177" s="112">
        <f t="shared" si="75"/>
        <v>14766</v>
      </c>
      <c r="Y177" s="112">
        <f t="shared" si="75"/>
        <v>619144624</v>
      </c>
      <c r="Z177" s="112">
        <f t="shared" si="75"/>
        <v>38</v>
      </c>
      <c r="AA177" s="112">
        <f t="shared" si="75"/>
        <v>8140</v>
      </c>
      <c r="AB177" s="112">
        <f t="shared" si="75"/>
        <v>469443596</v>
      </c>
      <c r="AC177" s="112">
        <f t="shared" si="75"/>
        <v>47</v>
      </c>
      <c r="AD177" s="112">
        <f t="shared" si="75"/>
        <v>10698</v>
      </c>
      <c r="AE177" s="112">
        <f t="shared" si="75"/>
        <v>1326762687</v>
      </c>
      <c r="AF177" s="112">
        <f t="shared" si="75"/>
        <v>26</v>
      </c>
      <c r="AG177" s="112">
        <f t="shared" si="75"/>
        <v>6020</v>
      </c>
      <c r="AH177" s="112">
        <f t="shared" si="75"/>
        <v>863193200</v>
      </c>
      <c r="AI177" s="112">
        <f t="shared" si="75"/>
        <v>3</v>
      </c>
      <c r="AJ177" s="112">
        <f t="shared" si="75"/>
        <v>589</v>
      </c>
      <c r="AK177" s="112">
        <f t="shared" si="75"/>
        <v>18378040</v>
      </c>
      <c r="AL177" s="112">
        <f t="shared" si="75"/>
        <v>3</v>
      </c>
      <c r="AM177" s="112">
        <f t="shared" si="75"/>
        <v>695</v>
      </c>
      <c r="AN177" s="112">
        <f t="shared" si="75"/>
        <v>25751495</v>
      </c>
      <c r="AO177" s="112"/>
    </row>
    <row r="178" spans="1:41" ht="22.5" customHeight="1" x14ac:dyDescent="0.2">
      <c r="A178" s="175"/>
      <c r="B178" s="176" t="s">
        <v>37</v>
      </c>
      <c r="C178" s="175">
        <v>20</v>
      </c>
      <c r="D178" s="175">
        <v>3401</v>
      </c>
      <c r="E178" s="175">
        <v>20</v>
      </c>
      <c r="F178" s="175">
        <v>3401</v>
      </c>
      <c r="G178" s="175">
        <v>9687929000</v>
      </c>
      <c r="H178" s="175">
        <v>15</v>
      </c>
      <c r="I178" s="175">
        <v>3105</v>
      </c>
      <c r="J178" s="175">
        <v>1479702000</v>
      </c>
      <c r="K178" s="175">
        <v>0</v>
      </c>
      <c r="L178" s="175">
        <v>0</v>
      </c>
      <c r="M178" s="175">
        <v>0</v>
      </c>
      <c r="N178" s="175">
        <v>7</v>
      </c>
      <c r="O178" s="175">
        <v>1674</v>
      </c>
      <c r="P178" s="175">
        <v>113123000</v>
      </c>
      <c r="Q178" s="175">
        <v>15</v>
      </c>
      <c r="R178" s="175">
        <v>798</v>
      </c>
      <c r="S178" s="175">
        <v>104261000</v>
      </c>
      <c r="T178" s="175">
        <v>15</v>
      </c>
      <c r="U178" s="175">
        <v>2371</v>
      </c>
      <c r="V178" s="175">
        <v>194215000</v>
      </c>
      <c r="W178" s="175">
        <v>20</v>
      </c>
      <c r="X178" s="175">
        <v>3247</v>
      </c>
      <c r="Y178" s="175">
        <v>190628000</v>
      </c>
      <c r="Z178" s="175">
        <v>17</v>
      </c>
      <c r="AA178" s="175">
        <v>3063</v>
      </c>
      <c r="AB178" s="175">
        <v>288274000</v>
      </c>
      <c r="AC178" s="175">
        <v>19</v>
      </c>
      <c r="AD178" s="175">
        <v>3236</v>
      </c>
      <c r="AE178" s="175">
        <v>571674000</v>
      </c>
      <c r="AF178" s="175">
        <v>12</v>
      </c>
      <c r="AG178" s="175">
        <v>1888</v>
      </c>
      <c r="AH178" s="175">
        <v>248199000</v>
      </c>
      <c r="AI178" s="175">
        <v>0</v>
      </c>
      <c r="AJ178" s="175">
        <v>0</v>
      </c>
      <c r="AK178" s="175">
        <v>0</v>
      </c>
      <c r="AL178" s="175">
        <v>0</v>
      </c>
      <c r="AM178" s="175">
        <v>0</v>
      </c>
      <c r="AN178" s="175">
        <v>0</v>
      </c>
      <c r="AO178" s="175"/>
    </row>
    <row r="179" spans="1:41" ht="22.5" customHeight="1" x14ac:dyDescent="0.2">
      <c r="A179" s="168"/>
      <c r="B179" s="169" t="s">
        <v>38</v>
      </c>
      <c r="C179" s="170">
        <v>12</v>
      </c>
      <c r="D179" s="170">
        <v>3418</v>
      </c>
      <c r="E179" s="170">
        <v>3</v>
      </c>
      <c r="F179" s="170">
        <v>463</v>
      </c>
      <c r="G179" s="170">
        <v>870811000</v>
      </c>
      <c r="H179" s="170">
        <v>4</v>
      </c>
      <c r="I179" s="170">
        <v>509</v>
      </c>
      <c r="J179" s="170">
        <v>354959000</v>
      </c>
      <c r="K179" s="170">
        <v>2</v>
      </c>
      <c r="L179" s="170">
        <v>1044</v>
      </c>
      <c r="M179" s="170">
        <v>208090000</v>
      </c>
      <c r="N179" s="170">
        <v>4</v>
      </c>
      <c r="O179" s="170">
        <v>1326</v>
      </c>
      <c r="P179" s="170">
        <v>35742000</v>
      </c>
      <c r="Q179" s="170">
        <v>2</v>
      </c>
      <c r="R179" s="170">
        <v>111</v>
      </c>
      <c r="S179" s="170">
        <v>10500000</v>
      </c>
      <c r="T179" s="170">
        <v>2</v>
      </c>
      <c r="U179" s="170">
        <v>239</v>
      </c>
      <c r="V179" s="170">
        <v>11536000</v>
      </c>
      <c r="W179" s="170">
        <v>12</v>
      </c>
      <c r="X179" s="170">
        <v>3539</v>
      </c>
      <c r="Y179" s="170">
        <v>192111500</v>
      </c>
      <c r="Z179" s="170">
        <v>10</v>
      </c>
      <c r="AA179" s="170">
        <v>2893</v>
      </c>
      <c r="AB179" s="170">
        <v>88454000</v>
      </c>
      <c r="AC179" s="170">
        <v>11</v>
      </c>
      <c r="AD179" s="170">
        <v>3499</v>
      </c>
      <c r="AE179" s="170">
        <v>388173000</v>
      </c>
      <c r="AF179" s="170">
        <v>10</v>
      </c>
      <c r="AG179" s="170">
        <v>2882</v>
      </c>
      <c r="AH179" s="170">
        <v>144927500</v>
      </c>
      <c r="AI179" s="170">
        <v>0</v>
      </c>
      <c r="AJ179" s="170">
        <v>0</v>
      </c>
      <c r="AK179" s="170">
        <v>0</v>
      </c>
      <c r="AL179" s="170">
        <v>0</v>
      </c>
      <c r="AM179" s="170">
        <v>0</v>
      </c>
      <c r="AN179" s="170">
        <v>0</v>
      </c>
      <c r="AO179" s="170"/>
    </row>
    <row r="180" spans="1:41" ht="22.5" customHeight="1" x14ac:dyDescent="0.2">
      <c r="A180" s="168"/>
      <c r="B180" s="169" t="s">
        <v>39</v>
      </c>
      <c r="C180" s="170">
        <v>10</v>
      </c>
      <c r="D180" s="170">
        <v>2288</v>
      </c>
      <c r="E180" s="170">
        <v>0</v>
      </c>
      <c r="F180" s="170">
        <v>0</v>
      </c>
      <c r="G180" s="170">
        <v>0</v>
      </c>
      <c r="H180" s="170">
        <v>0</v>
      </c>
      <c r="I180" s="170">
        <v>0</v>
      </c>
      <c r="J180" s="170">
        <v>0</v>
      </c>
      <c r="K180" s="170">
        <v>7</v>
      </c>
      <c r="L180" s="170">
        <v>1716</v>
      </c>
      <c r="M180" s="170">
        <v>249332000</v>
      </c>
      <c r="N180" s="170">
        <v>3</v>
      </c>
      <c r="O180" s="170">
        <v>1050</v>
      </c>
      <c r="P180" s="170">
        <v>93100000</v>
      </c>
      <c r="Q180" s="170">
        <v>0</v>
      </c>
      <c r="R180" s="170">
        <v>0</v>
      </c>
      <c r="S180" s="170">
        <v>0</v>
      </c>
      <c r="T180" s="170">
        <v>0</v>
      </c>
      <c r="U180" s="170">
        <v>0</v>
      </c>
      <c r="V180" s="170">
        <v>0</v>
      </c>
      <c r="W180" s="170">
        <v>9</v>
      </c>
      <c r="X180" s="170">
        <v>2109</v>
      </c>
      <c r="Y180" s="170">
        <v>118338932</v>
      </c>
      <c r="Z180" s="170">
        <v>5</v>
      </c>
      <c r="AA180" s="170">
        <v>1354</v>
      </c>
      <c r="AB180" s="170">
        <v>70843000</v>
      </c>
      <c r="AC180" s="170">
        <v>8</v>
      </c>
      <c r="AD180" s="170">
        <v>1829</v>
      </c>
      <c r="AE180" s="170">
        <v>170419000</v>
      </c>
      <c r="AF180" s="170">
        <v>3</v>
      </c>
      <c r="AG180" s="170">
        <v>998</v>
      </c>
      <c r="AH180" s="170">
        <v>455860000</v>
      </c>
      <c r="AI180" s="170">
        <v>2</v>
      </c>
      <c r="AJ180" s="170">
        <v>378</v>
      </c>
      <c r="AK180" s="170">
        <v>18359000</v>
      </c>
      <c r="AL180" s="170">
        <v>2</v>
      </c>
      <c r="AM180" s="170">
        <v>486</v>
      </c>
      <c r="AN180" s="170">
        <v>25740000</v>
      </c>
      <c r="AO180" s="170"/>
    </row>
    <row r="181" spans="1:41" ht="22.5" customHeight="1" x14ac:dyDescent="0.2">
      <c r="A181" s="168"/>
      <c r="B181" s="169" t="s">
        <v>65</v>
      </c>
      <c r="C181" s="170">
        <v>14</v>
      </c>
      <c r="D181" s="170">
        <v>2800</v>
      </c>
      <c r="E181" s="170">
        <v>2</v>
      </c>
      <c r="F181" s="170">
        <v>0</v>
      </c>
      <c r="G181" s="170">
        <v>0</v>
      </c>
      <c r="H181" s="170">
        <v>1</v>
      </c>
      <c r="I181" s="170">
        <v>0</v>
      </c>
      <c r="J181" s="170">
        <v>0</v>
      </c>
      <c r="K181" s="170">
        <v>0</v>
      </c>
      <c r="L181" s="170">
        <v>0</v>
      </c>
      <c r="M181" s="170">
        <v>0</v>
      </c>
      <c r="N181" s="170">
        <v>0</v>
      </c>
      <c r="O181" s="170">
        <v>198</v>
      </c>
      <c r="P181" s="170">
        <v>11816000</v>
      </c>
      <c r="Q181" s="170">
        <v>2</v>
      </c>
      <c r="R181" s="170">
        <v>33</v>
      </c>
      <c r="S181" s="170">
        <v>4950000</v>
      </c>
      <c r="T181" s="170">
        <v>3</v>
      </c>
      <c r="U181" s="170">
        <v>448</v>
      </c>
      <c r="V181" s="170">
        <v>31525000</v>
      </c>
      <c r="W181" s="170">
        <v>9</v>
      </c>
      <c r="X181" s="170">
        <v>5660</v>
      </c>
      <c r="Y181" s="170">
        <v>118051000</v>
      </c>
      <c r="Z181" s="170">
        <v>5</v>
      </c>
      <c r="AA181" s="170">
        <v>619</v>
      </c>
      <c r="AB181" s="170">
        <v>21865000</v>
      </c>
      <c r="AC181" s="170">
        <v>8</v>
      </c>
      <c r="AD181" s="170">
        <v>1923</v>
      </c>
      <c r="AE181" s="170">
        <v>196472000</v>
      </c>
      <c r="AF181" s="170">
        <v>1</v>
      </c>
      <c r="AG181" s="170">
        <v>198</v>
      </c>
      <c r="AH181" s="170">
        <v>14204000</v>
      </c>
      <c r="AI181" s="170">
        <v>0</v>
      </c>
      <c r="AJ181" s="170">
        <v>0</v>
      </c>
      <c r="AK181" s="170">
        <v>0</v>
      </c>
      <c r="AL181" s="170">
        <v>0</v>
      </c>
      <c r="AM181" s="170">
        <v>0</v>
      </c>
      <c r="AN181" s="170">
        <v>0</v>
      </c>
      <c r="AO181" s="170"/>
    </row>
    <row r="182" spans="1:41" ht="22.5" customHeight="1" x14ac:dyDescent="0.2">
      <c r="A182" s="177"/>
      <c r="B182" s="178" t="s">
        <v>43</v>
      </c>
      <c r="C182" s="171">
        <v>1</v>
      </c>
      <c r="D182" s="171">
        <v>212</v>
      </c>
      <c r="E182" s="171">
        <v>0</v>
      </c>
      <c r="F182" s="171">
        <v>0</v>
      </c>
      <c r="G182" s="171">
        <v>0</v>
      </c>
      <c r="H182" s="171">
        <v>0</v>
      </c>
      <c r="I182" s="171">
        <v>0</v>
      </c>
      <c r="J182" s="171">
        <v>0</v>
      </c>
      <c r="K182" s="171">
        <v>0</v>
      </c>
      <c r="L182" s="171">
        <v>0</v>
      </c>
      <c r="M182" s="171">
        <v>0</v>
      </c>
      <c r="N182" s="171">
        <v>0</v>
      </c>
      <c r="O182" s="171">
        <v>0</v>
      </c>
      <c r="P182" s="171">
        <v>0</v>
      </c>
      <c r="Q182" s="171">
        <v>0</v>
      </c>
      <c r="R182" s="171">
        <v>0</v>
      </c>
      <c r="S182" s="173">
        <v>0</v>
      </c>
      <c r="T182" s="171">
        <v>0</v>
      </c>
      <c r="U182" s="171">
        <v>0</v>
      </c>
      <c r="V182" s="171">
        <v>0</v>
      </c>
      <c r="W182" s="171">
        <v>1</v>
      </c>
      <c r="X182" s="171">
        <v>211</v>
      </c>
      <c r="Y182" s="173">
        <v>15192</v>
      </c>
      <c r="Z182" s="171">
        <v>1</v>
      </c>
      <c r="AA182" s="171">
        <v>211</v>
      </c>
      <c r="AB182" s="173">
        <v>7596</v>
      </c>
      <c r="AC182" s="171">
        <v>1</v>
      </c>
      <c r="AD182" s="171">
        <v>211</v>
      </c>
      <c r="AE182" s="173">
        <v>24687</v>
      </c>
      <c r="AF182" s="171">
        <v>0</v>
      </c>
      <c r="AG182" s="171">
        <v>54</v>
      </c>
      <c r="AH182" s="173">
        <v>2700</v>
      </c>
      <c r="AI182" s="171">
        <v>1</v>
      </c>
      <c r="AJ182" s="171">
        <v>211</v>
      </c>
      <c r="AK182" s="173">
        <v>19040</v>
      </c>
      <c r="AL182" s="171">
        <v>1</v>
      </c>
      <c r="AM182" s="171">
        <v>209</v>
      </c>
      <c r="AN182" s="173">
        <v>11495</v>
      </c>
      <c r="AO182" s="174"/>
    </row>
    <row r="183" spans="1:41" s="163" customFormat="1" ht="22.5" customHeight="1" x14ac:dyDescent="0.2">
      <c r="A183" s="110">
        <v>3</v>
      </c>
      <c r="B183" s="111" t="s">
        <v>31</v>
      </c>
      <c r="C183" s="112">
        <f t="shared" ref="C183:AN183" si="76">SUM(C184:C188)</f>
        <v>56</v>
      </c>
      <c r="D183" s="112">
        <f t="shared" si="76"/>
        <v>12058</v>
      </c>
      <c r="E183" s="112">
        <f t="shared" si="76"/>
        <v>24</v>
      </c>
      <c r="F183" s="112">
        <f t="shared" si="76"/>
        <v>3936</v>
      </c>
      <c r="G183" s="112">
        <f t="shared" si="76"/>
        <v>8948259000</v>
      </c>
      <c r="H183" s="112">
        <f t="shared" si="76"/>
        <v>21</v>
      </c>
      <c r="I183" s="112">
        <f t="shared" si="76"/>
        <v>3611</v>
      </c>
      <c r="J183" s="112">
        <f t="shared" si="76"/>
        <v>1726976000</v>
      </c>
      <c r="K183" s="112">
        <f t="shared" si="76"/>
        <v>7</v>
      </c>
      <c r="L183" s="112">
        <f t="shared" si="76"/>
        <v>1983</v>
      </c>
      <c r="M183" s="112">
        <f t="shared" si="76"/>
        <v>283865000</v>
      </c>
      <c r="N183" s="112">
        <f t="shared" si="76"/>
        <v>13</v>
      </c>
      <c r="O183" s="112">
        <f t="shared" si="76"/>
        <v>3609</v>
      </c>
      <c r="P183" s="112">
        <f t="shared" si="76"/>
        <v>255664000</v>
      </c>
      <c r="Q183" s="112">
        <f t="shared" si="76"/>
        <v>25</v>
      </c>
      <c r="R183" s="112">
        <f t="shared" si="76"/>
        <v>909</v>
      </c>
      <c r="S183" s="112">
        <f t="shared" si="76"/>
        <v>111368000</v>
      </c>
      <c r="T183" s="112">
        <f t="shared" si="76"/>
        <v>25</v>
      </c>
      <c r="U183" s="112">
        <f t="shared" si="76"/>
        <v>3433</v>
      </c>
      <c r="V183" s="112">
        <f t="shared" si="76"/>
        <v>270195000</v>
      </c>
      <c r="W183" s="112">
        <f t="shared" si="76"/>
        <v>48</v>
      </c>
      <c r="X183" s="112">
        <f t="shared" si="76"/>
        <v>10275</v>
      </c>
      <c r="Y183" s="112">
        <f t="shared" si="76"/>
        <v>604787964</v>
      </c>
      <c r="Z183" s="112">
        <f t="shared" si="76"/>
        <v>36</v>
      </c>
      <c r="AA183" s="112">
        <f t="shared" si="76"/>
        <v>7595</v>
      </c>
      <c r="AB183" s="112">
        <f t="shared" si="76"/>
        <v>508030200</v>
      </c>
      <c r="AC183" s="112">
        <f t="shared" si="76"/>
        <v>50</v>
      </c>
      <c r="AD183" s="112">
        <f t="shared" si="76"/>
        <v>10585</v>
      </c>
      <c r="AE183" s="112">
        <f t="shared" si="76"/>
        <v>1303027379</v>
      </c>
      <c r="AF183" s="112">
        <f t="shared" si="76"/>
        <v>25</v>
      </c>
      <c r="AG183" s="112">
        <f t="shared" si="76"/>
        <v>5854</v>
      </c>
      <c r="AH183" s="112">
        <f t="shared" si="76"/>
        <v>485389500</v>
      </c>
      <c r="AI183" s="112">
        <f t="shared" si="76"/>
        <v>5</v>
      </c>
      <c r="AJ183" s="112">
        <f t="shared" si="76"/>
        <v>681</v>
      </c>
      <c r="AK183" s="112">
        <f t="shared" si="76"/>
        <v>22164960</v>
      </c>
      <c r="AL183" s="112">
        <f t="shared" si="76"/>
        <v>1</v>
      </c>
      <c r="AM183" s="112">
        <f t="shared" si="76"/>
        <v>187</v>
      </c>
      <c r="AN183" s="112">
        <f t="shared" si="76"/>
        <v>10980</v>
      </c>
      <c r="AO183" s="112"/>
    </row>
    <row r="184" spans="1:41" ht="22.5" customHeight="1" x14ac:dyDescent="0.2">
      <c r="A184" s="164"/>
      <c r="B184" s="165" t="s">
        <v>37</v>
      </c>
      <c r="C184" s="175">
        <v>20</v>
      </c>
      <c r="D184" s="175">
        <v>3335</v>
      </c>
      <c r="E184" s="175">
        <v>20</v>
      </c>
      <c r="F184" s="175">
        <v>3335</v>
      </c>
      <c r="G184" s="175">
        <v>8324643000</v>
      </c>
      <c r="H184" s="175">
        <v>17</v>
      </c>
      <c r="I184" s="175">
        <v>3100</v>
      </c>
      <c r="J184" s="175">
        <v>1454811000</v>
      </c>
      <c r="K184" s="175">
        <v>0</v>
      </c>
      <c r="L184" s="175">
        <v>0</v>
      </c>
      <c r="M184" s="175">
        <v>0</v>
      </c>
      <c r="N184" s="175">
        <v>7</v>
      </c>
      <c r="O184" s="175">
        <v>1438</v>
      </c>
      <c r="P184" s="175">
        <v>96421000</v>
      </c>
      <c r="Q184" s="175">
        <v>19</v>
      </c>
      <c r="R184" s="175">
        <v>729</v>
      </c>
      <c r="S184" s="175">
        <v>88818000</v>
      </c>
      <c r="T184" s="175">
        <v>18</v>
      </c>
      <c r="U184" s="175">
        <v>2478</v>
      </c>
      <c r="V184" s="175">
        <v>205545000</v>
      </c>
      <c r="W184" s="175">
        <v>18</v>
      </c>
      <c r="X184" s="175">
        <v>2935</v>
      </c>
      <c r="Y184" s="175">
        <v>166254000</v>
      </c>
      <c r="Z184" s="175">
        <v>15</v>
      </c>
      <c r="AA184" s="175">
        <v>2680</v>
      </c>
      <c r="AB184" s="175">
        <v>261433000</v>
      </c>
      <c r="AC184" s="175">
        <v>20</v>
      </c>
      <c r="AD184" s="175">
        <v>3141</v>
      </c>
      <c r="AE184" s="175">
        <v>542911000</v>
      </c>
      <c r="AF184" s="175">
        <v>14</v>
      </c>
      <c r="AG184" s="175">
        <v>2505</v>
      </c>
      <c r="AH184" s="175">
        <v>275869000</v>
      </c>
      <c r="AI184" s="175">
        <v>0</v>
      </c>
      <c r="AJ184" s="175">
        <v>0</v>
      </c>
      <c r="AK184" s="175">
        <v>0</v>
      </c>
      <c r="AL184" s="175">
        <v>0</v>
      </c>
      <c r="AM184" s="175">
        <v>0</v>
      </c>
      <c r="AN184" s="175">
        <v>0</v>
      </c>
      <c r="AO184" s="175"/>
    </row>
    <row r="185" spans="1:41" ht="22.5" customHeight="1" x14ac:dyDescent="0.2">
      <c r="A185" s="168"/>
      <c r="B185" s="169" t="s">
        <v>38</v>
      </c>
      <c r="C185" s="170">
        <v>11</v>
      </c>
      <c r="D185" s="170">
        <v>3204</v>
      </c>
      <c r="E185" s="170">
        <v>3</v>
      </c>
      <c r="F185" s="170">
        <v>478</v>
      </c>
      <c r="G185" s="170">
        <v>602116000</v>
      </c>
      <c r="H185" s="170">
        <v>3</v>
      </c>
      <c r="I185" s="170">
        <v>478</v>
      </c>
      <c r="J185" s="170">
        <v>263255000</v>
      </c>
      <c r="K185" s="170">
        <v>0</v>
      </c>
      <c r="L185" s="170">
        <v>0</v>
      </c>
      <c r="M185" s="170">
        <v>0</v>
      </c>
      <c r="N185" s="170">
        <v>2</v>
      </c>
      <c r="O185" s="170">
        <v>898</v>
      </c>
      <c r="P185" s="170">
        <v>42430000</v>
      </c>
      <c r="Q185" s="170">
        <v>3</v>
      </c>
      <c r="R185" s="170">
        <v>129</v>
      </c>
      <c r="S185" s="170">
        <v>16380000</v>
      </c>
      <c r="T185" s="170">
        <v>3</v>
      </c>
      <c r="U185" s="170">
        <v>337</v>
      </c>
      <c r="V185" s="170">
        <v>23510000</v>
      </c>
      <c r="W185" s="170">
        <v>9</v>
      </c>
      <c r="X185" s="170">
        <v>2882</v>
      </c>
      <c r="Y185" s="170">
        <v>161164500</v>
      </c>
      <c r="Z185" s="170">
        <v>7</v>
      </c>
      <c r="AA185" s="170">
        <v>2202</v>
      </c>
      <c r="AB185" s="170">
        <v>126718500</v>
      </c>
      <c r="AC185" s="170">
        <v>11</v>
      </c>
      <c r="AD185" s="170">
        <v>3233</v>
      </c>
      <c r="AE185" s="170">
        <v>427861500</v>
      </c>
      <c r="AF185" s="170">
        <v>7</v>
      </c>
      <c r="AG185" s="170">
        <v>2407</v>
      </c>
      <c r="AH185" s="170">
        <v>140141500</v>
      </c>
      <c r="AI185" s="170">
        <v>0</v>
      </c>
      <c r="AJ185" s="170">
        <v>0</v>
      </c>
      <c r="AK185" s="170">
        <v>0</v>
      </c>
      <c r="AL185" s="170">
        <v>0</v>
      </c>
      <c r="AM185" s="170">
        <v>0</v>
      </c>
      <c r="AN185" s="170">
        <v>0</v>
      </c>
      <c r="AO185" s="170"/>
    </row>
    <row r="186" spans="1:41" ht="22.5" customHeight="1" x14ac:dyDescent="0.2">
      <c r="A186" s="168"/>
      <c r="B186" s="169" t="s">
        <v>39</v>
      </c>
      <c r="C186" s="170">
        <v>9</v>
      </c>
      <c r="D186" s="170">
        <v>2345</v>
      </c>
      <c r="E186" s="170">
        <v>1</v>
      </c>
      <c r="F186" s="170">
        <v>123</v>
      </c>
      <c r="G186" s="170">
        <v>21500000</v>
      </c>
      <c r="H186" s="170">
        <v>0</v>
      </c>
      <c r="I186" s="170">
        <v>0</v>
      </c>
      <c r="J186" s="170">
        <v>0</v>
      </c>
      <c r="K186" s="170">
        <v>6</v>
      </c>
      <c r="L186" s="170">
        <v>1615</v>
      </c>
      <c r="M186" s="170">
        <v>257281000</v>
      </c>
      <c r="N186" s="170">
        <v>2</v>
      </c>
      <c r="O186" s="170">
        <v>733</v>
      </c>
      <c r="P186" s="170">
        <v>67993000</v>
      </c>
      <c r="Q186" s="170">
        <v>1</v>
      </c>
      <c r="R186" s="170">
        <v>31</v>
      </c>
      <c r="S186" s="170">
        <v>3720000</v>
      </c>
      <c r="T186" s="170">
        <v>1</v>
      </c>
      <c r="U186" s="170">
        <v>145</v>
      </c>
      <c r="V186" s="170">
        <v>8700000</v>
      </c>
      <c r="W186" s="170">
        <v>9</v>
      </c>
      <c r="X186" s="170">
        <v>2080</v>
      </c>
      <c r="Y186" s="170">
        <v>135598000</v>
      </c>
      <c r="Z186" s="170">
        <v>5</v>
      </c>
      <c r="AA186" s="170">
        <v>1423</v>
      </c>
      <c r="AB186" s="170">
        <v>68545000</v>
      </c>
      <c r="AC186" s="170">
        <v>7</v>
      </c>
      <c r="AD186" s="170">
        <v>1776</v>
      </c>
      <c r="AE186" s="170">
        <v>133342000</v>
      </c>
      <c r="AF186" s="170">
        <v>2</v>
      </c>
      <c r="AG186" s="170">
        <v>705</v>
      </c>
      <c r="AH186" s="170">
        <v>56815000</v>
      </c>
      <c r="AI186" s="170">
        <v>2</v>
      </c>
      <c r="AJ186" s="170">
        <v>301</v>
      </c>
      <c r="AK186" s="170">
        <v>14430000</v>
      </c>
      <c r="AL186" s="170">
        <v>0</v>
      </c>
      <c r="AM186" s="170">
        <v>0</v>
      </c>
      <c r="AN186" s="170">
        <v>0</v>
      </c>
      <c r="AO186" s="170">
        <v>0</v>
      </c>
    </row>
    <row r="187" spans="1:41" ht="22.5" customHeight="1" x14ac:dyDescent="0.2">
      <c r="A187" s="168"/>
      <c r="B187" s="169" t="s">
        <v>65</v>
      </c>
      <c r="C187" s="170">
        <v>15</v>
      </c>
      <c r="D187" s="170">
        <v>2987</v>
      </c>
      <c r="E187" s="170">
        <v>0</v>
      </c>
      <c r="F187" s="170">
        <v>0</v>
      </c>
      <c r="G187" s="170">
        <v>0</v>
      </c>
      <c r="H187" s="170">
        <v>1</v>
      </c>
      <c r="I187" s="170">
        <v>33</v>
      </c>
      <c r="J187" s="170">
        <v>8910000</v>
      </c>
      <c r="K187" s="170">
        <v>1</v>
      </c>
      <c r="L187" s="170">
        <v>368</v>
      </c>
      <c r="M187" s="170">
        <v>26584000</v>
      </c>
      <c r="N187" s="170">
        <v>2</v>
      </c>
      <c r="O187" s="170">
        <v>540</v>
      </c>
      <c r="P187" s="170">
        <v>48820000</v>
      </c>
      <c r="Q187" s="170">
        <v>2</v>
      </c>
      <c r="R187" s="170">
        <v>20</v>
      </c>
      <c r="S187" s="170">
        <v>2450000</v>
      </c>
      <c r="T187" s="170">
        <v>3</v>
      </c>
      <c r="U187" s="170">
        <v>473</v>
      </c>
      <c r="V187" s="170">
        <v>32440000</v>
      </c>
      <c r="W187" s="170">
        <v>11</v>
      </c>
      <c r="X187" s="170">
        <v>2191</v>
      </c>
      <c r="Y187" s="170">
        <v>141758000</v>
      </c>
      <c r="Z187" s="170">
        <v>8</v>
      </c>
      <c r="AA187" s="170">
        <v>1103</v>
      </c>
      <c r="AB187" s="170">
        <v>51315000</v>
      </c>
      <c r="AC187" s="170">
        <v>11</v>
      </c>
      <c r="AD187" s="170">
        <v>2248</v>
      </c>
      <c r="AE187" s="170">
        <v>198891000</v>
      </c>
      <c r="AF187" s="170">
        <v>1</v>
      </c>
      <c r="AG187" s="170">
        <v>157</v>
      </c>
      <c r="AH187" s="170">
        <v>12560000</v>
      </c>
      <c r="AI187" s="170">
        <v>2</v>
      </c>
      <c r="AJ187" s="170">
        <v>193</v>
      </c>
      <c r="AK187" s="170">
        <v>7720000</v>
      </c>
      <c r="AL187" s="170">
        <v>0</v>
      </c>
      <c r="AM187" s="170">
        <v>0</v>
      </c>
      <c r="AN187" s="170">
        <v>0</v>
      </c>
      <c r="AO187" s="170"/>
    </row>
    <row r="188" spans="1:41" ht="22.5" customHeight="1" x14ac:dyDescent="0.2">
      <c r="A188" s="179"/>
      <c r="B188" s="180" t="s">
        <v>43</v>
      </c>
      <c r="C188" s="181">
        <v>1</v>
      </c>
      <c r="D188" s="181">
        <v>187</v>
      </c>
      <c r="E188" s="181">
        <v>0</v>
      </c>
      <c r="F188" s="181">
        <v>0</v>
      </c>
      <c r="G188" s="181">
        <v>0</v>
      </c>
      <c r="H188" s="181">
        <v>0</v>
      </c>
      <c r="I188" s="181">
        <v>0</v>
      </c>
      <c r="J188" s="181">
        <v>0</v>
      </c>
      <c r="K188" s="181">
        <v>0</v>
      </c>
      <c r="L188" s="181">
        <v>0</v>
      </c>
      <c r="M188" s="181">
        <v>0</v>
      </c>
      <c r="N188" s="181">
        <v>0</v>
      </c>
      <c r="O188" s="181">
        <v>0</v>
      </c>
      <c r="P188" s="181">
        <v>0</v>
      </c>
      <c r="Q188" s="181">
        <v>0</v>
      </c>
      <c r="R188" s="181">
        <v>0</v>
      </c>
      <c r="S188" s="182">
        <v>0</v>
      </c>
      <c r="T188" s="181">
        <v>0</v>
      </c>
      <c r="U188" s="181">
        <v>0</v>
      </c>
      <c r="V188" s="181">
        <v>0</v>
      </c>
      <c r="W188" s="181">
        <v>1</v>
      </c>
      <c r="X188" s="181">
        <v>187</v>
      </c>
      <c r="Y188" s="182">
        <v>13464</v>
      </c>
      <c r="Z188" s="181">
        <v>1</v>
      </c>
      <c r="AA188" s="181">
        <v>187</v>
      </c>
      <c r="AB188" s="182">
        <v>18700</v>
      </c>
      <c r="AC188" s="181">
        <v>1</v>
      </c>
      <c r="AD188" s="181">
        <v>187</v>
      </c>
      <c r="AE188" s="182">
        <v>21879</v>
      </c>
      <c r="AF188" s="181">
        <v>1</v>
      </c>
      <c r="AG188" s="181">
        <v>80</v>
      </c>
      <c r="AH188" s="182">
        <v>4000</v>
      </c>
      <c r="AI188" s="181">
        <v>1</v>
      </c>
      <c r="AJ188" s="181">
        <v>187</v>
      </c>
      <c r="AK188" s="182">
        <v>14960</v>
      </c>
      <c r="AL188" s="181">
        <v>1</v>
      </c>
      <c r="AM188" s="181">
        <v>187</v>
      </c>
      <c r="AN188" s="182">
        <v>10980</v>
      </c>
      <c r="AO188" s="183"/>
    </row>
    <row r="189" spans="1:41" ht="15.75" customHeight="1" x14ac:dyDescent="0.25">
      <c r="A189" s="75"/>
      <c r="B189" s="76"/>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row>
    <row r="190" spans="1:41" ht="15.75" customHeight="1" x14ac:dyDescent="0.25">
      <c r="A190" s="75"/>
      <c r="B190" s="76"/>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row>
    <row r="191" spans="1:41" ht="15.75" customHeight="1" x14ac:dyDescent="0.25">
      <c r="A191" s="75"/>
      <c r="B191" s="76"/>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row>
    <row r="192" spans="1:41" ht="15.75" customHeight="1" x14ac:dyDescent="0.25">
      <c r="A192" s="75"/>
      <c r="B192" s="76"/>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row>
    <row r="193" spans="1:41" ht="15.75" customHeight="1" x14ac:dyDescent="0.25">
      <c r="A193" s="75"/>
      <c r="B193" s="76"/>
      <c r="C193" s="74"/>
      <c r="D193" s="74"/>
      <c r="E193" s="74"/>
      <c r="F193" s="74"/>
      <c r="G193" s="74"/>
      <c r="H193" s="7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row>
    <row r="194" spans="1:41" ht="15.75" customHeight="1" x14ac:dyDescent="0.25">
      <c r="A194" s="75"/>
      <c r="B194" s="76"/>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row>
    <row r="195" spans="1:41" ht="15.75" customHeight="1" x14ac:dyDescent="0.25">
      <c r="A195" s="75"/>
      <c r="B195" s="76"/>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row>
    <row r="196" spans="1:41" ht="15.75" customHeight="1" x14ac:dyDescent="0.25">
      <c r="A196" s="75"/>
      <c r="B196" s="76"/>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row>
    <row r="197" spans="1:41" ht="15.75" customHeight="1" x14ac:dyDescent="0.25">
      <c r="A197" s="75"/>
      <c r="B197" s="76"/>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row>
    <row r="198" spans="1:41" ht="15.75" customHeight="1" x14ac:dyDescent="0.25">
      <c r="A198" s="75"/>
      <c r="B198" s="76"/>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row>
    <row r="199" spans="1:41" ht="15.75" customHeight="1" x14ac:dyDescent="0.25">
      <c r="A199" s="75"/>
      <c r="B199" s="76"/>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row>
    <row r="200" spans="1:41" ht="15.75" customHeight="1" x14ac:dyDescent="0.25">
      <c r="A200" s="75"/>
      <c r="B200" s="76"/>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row>
    <row r="201" spans="1:41" ht="15.75" customHeight="1" x14ac:dyDescent="0.25">
      <c r="A201" s="75"/>
      <c r="B201" s="76"/>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row>
    <row r="202" spans="1:41" ht="15.75" customHeight="1" x14ac:dyDescent="0.25">
      <c r="A202" s="75"/>
      <c r="B202" s="76"/>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row>
    <row r="203" spans="1:41" ht="15.75" customHeight="1" x14ac:dyDescent="0.25">
      <c r="A203" s="75"/>
      <c r="B203" s="76"/>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row>
    <row r="204" spans="1:41" ht="15.75" customHeight="1" x14ac:dyDescent="0.25">
      <c r="A204" s="75"/>
      <c r="B204" s="76"/>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row>
    <row r="205" spans="1:41" ht="15.75" customHeight="1" x14ac:dyDescent="0.25">
      <c r="A205" s="75"/>
      <c r="B205" s="76"/>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row>
    <row r="206" spans="1:41" ht="15.75" customHeight="1" x14ac:dyDescent="0.25">
      <c r="A206" s="75"/>
      <c r="B206" s="76"/>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row>
    <row r="207" spans="1:41" ht="15.75" customHeight="1" x14ac:dyDescent="0.25">
      <c r="A207" s="75"/>
      <c r="B207" s="76"/>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row>
    <row r="208" spans="1:41" ht="15.75" customHeight="1" x14ac:dyDescent="0.25">
      <c r="A208" s="75"/>
      <c r="B208" s="76"/>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row>
    <row r="209" spans="1:41" ht="15.75" customHeight="1" x14ac:dyDescent="0.25">
      <c r="A209" s="75"/>
      <c r="B209" s="76"/>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row>
    <row r="210" spans="1:41" ht="15.75" customHeight="1" x14ac:dyDescent="0.25">
      <c r="A210" s="75"/>
      <c r="B210" s="76"/>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row>
    <row r="211" spans="1:41" ht="15.75" customHeight="1" x14ac:dyDescent="0.25">
      <c r="A211" s="75"/>
      <c r="B211" s="76"/>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row>
    <row r="212" spans="1:41" ht="15.75" customHeight="1" x14ac:dyDescent="0.25">
      <c r="A212" s="75"/>
      <c r="B212" s="76"/>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row>
    <row r="213" spans="1:41" ht="15.75" customHeight="1" x14ac:dyDescent="0.25">
      <c r="A213" s="75"/>
      <c r="B213" s="76"/>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row>
    <row r="214" spans="1:41" ht="15.75" customHeight="1" x14ac:dyDescent="0.25">
      <c r="A214" s="75"/>
      <c r="B214" s="76"/>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row>
    <row r="215" spans="1:41" ht="15.75" customHeight="1" x14ac:dyDescent="0.25">
      <c r="A215" s="75"/>
      <c r="B215" s="76"/>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row>
    <row r="216" spans="1:41" ht="15.75" customHeight="1" x14ac:dyDescent="0.25">
      <c r="A216" s="75"/>
      <c r="B216" s="76"/>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row>
    <row r="217" spans="1:41" ht="15.75" customHeight="1" x14ac:dyDescent="0.25">
      <c r="A217" s="75"/>
      <c r="B217" s="76"/>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row>
    <row r="218" spans="1:41" ht="15.75" customHeight="1" x14ac:dyDescent="0.25">
      <c r="A218" s="75"/>
      <c r="B218" s="76"/>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row>
    <row r="219" spans="1:41" ht="15.75" customHeight="1" x14ac:dyDescent="0.25">
      <c r="A219" s="75"/>
      <c r="B219" s="76"/>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row>
    <row r="220" spans="1:41" ht="15.75" customHeight="1" x14ac:dyDescent="0.25">
      <c r="A220" s="75"/>
      <c r="B220" s="76"/>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row>
    <row r="221" spans="1:41" ht="15.75" customHeight="1" x14ac:dyDescent="0.25">
      <c r="A221" s="75"/>
      <c r="B221" s="76"/>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row>
    <row r="222" spans="1:41" ht="15.75" customHeight="1" x14ac:dyDescent="0.25">
      <c r="A222" s="75"/>
      <c r="B222" s="76"/>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row>
    <row r="223" spans="1:41" ht="15.75" customHeight="1" x14ac:dyDescent="0.25">
      <c r="A223" s="75"/>
      <c r="B223" s="76"/>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row>
    <row r="224" spans="1:41" ht="15.75" customHeight="1" x14ac:dyDescent="0.25">
      <c r="A224" s="75"/>
      <c r="B224" s="76"/>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row>
    <row r="225" spans="1:41" ht="15.75" customHeight="1" x14ac:dyDescent="0.25">
      <c r="A225" s="75"/>
      <c r="B225" s="76"/>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row>
    <row r="226" spans="1:41" ht="15.75" customHeight="1" x14ac:dyDescent="0.25">
      <c r="A226" s="75"/>
      <c r="B226" s="76"/>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row>
    <row r="227" spans="1:41" ht="15.75" customHeight="1" x14ac:dyDescent="0.25">
      <c r="A227" s="75"/>
      <c r="B227" s="76"/>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row>
    <row r="228" spans="1:41" ht="15.75" customHeight="1" x14ac:dyDescent="0.25">
      <c r="A228" s="75"/>
      <c r="B228" s="76"/>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row>
    <row r="229" spans="1:41" ht="15.75" customHeight="1" x14ac:dyDescent="0.25">
      <c r="A229" s="75"/>
      <c r="B229" s="76"/>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row>
    <row r="230" spans="1:41" ht="15.75" customHeight="1" x14ac:dyDescent="0.25">
      <c r="A230" s="75"/>
      <c r="B230" s="76"/>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row>
    <row r="231" spans="1:41" ht="15.75" customHeight="1" x14ac:dyDescent="0.25">
      <c r="A231" s="75"/>
      <c r="B231" s="76"/>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row>
    <row r="232" spans="1:41" ht="15.75" customHeight="1" x14ac:dyDescent="0.25">
      <c r="A232" s="75"/>
      <c r="B232" s="76"/>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row>
    <row r="233" spans="1:41" ht="15.75" customHeight="1" x14ac:dyDescent="0.25">
      <c r="A233" s="75"/>
      <c r="B233" s="76"/>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row>
    <row r="234" spans="1:41" ht="15.75" customHeight="1" x14ac:dyDescent="0.25">
      <c r="A234" s="75"/>
      <c r="B234" s="76"/>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row>
    <row r="235" spans="1:41" ht="15.75" customHeight="1" x14ac:dyDescent="0.25">
      <c r="A235" s="75"/>
      <c r="B235" s="76"/>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row>
    <row r="236" spans="1:41" ht="15.75" customHeight="1" x14ac:dyDescent="0.25">
      <c r="A236" s="75"/>
      <c r="B236" s="76"/>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row>
    <row r="237" spans="1:41" ht="15.75" customHeight="1" x14ac:dyDescent="0.25">
      <c r="A237" s="75"/>
      <c r="B237" s="76"/>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row>
    <row r="238" spans="1:41" ht="15.75" customHeight="1" x14ac:dyDescent="0.25">
      <c r="A238" s="75"/>
      <c r="B238" s="76"/>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row>
    <row r="239" spans="1:41" ht="15.75" customHeight="1" x14ac:dyDescent="0.25">
      <c r="A239" s="75"/>
      <c r="B239" s="76"/>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row>
    <row r="240" spans="1:41" ht="15.75" customHeight="1" x14ac:dyDescent="0.25">
      <c r="A240" s="75"/>
      <c r="B240" s="76"/>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row>
    <row r="241" spans="1:41" ht="15.75" customHeight="1" x14ac:dyDescent="0.25">
      <c r="A241" s="75"/>
      <c r="B241" s="76"/>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row>
    <row r="242" spans="1:41" ht="15.75" customHeight="1" x14ac:dyDescent="0.25">
      <c r="A242" s="75"/>
      <c r="B242" s="76"/>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row>
    <row r="243" spans="1:41" ht="15.75" customHeight="1" x14ac:dyDescent="0.25">
      <c r="A243" s="75"/>
      <c r="B243" s="76"/>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row>
    <row r="244" spans="1:41" ht="15.75" customHeight="1" x14ac:dyDescent="0.25">
      <c r="A244" s="75"/>
      <c r="B244" s="76"/>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row>
    <row r="245" spans="1:41" ht="15.75" customHeight="1" x14ac:dyDescent="0.25">
      <c r="A245" s="75"/>
      <c r="B245" s="76"/>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row>
    <row r="246" spans="1:41" ht="15.75" customHeight="1" x14ac:dyDescent="0.25">
      <c r="A246" s="75"/>
      <c r="B246" s="76"/>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row>
    <row r="247" spans="1:41" ht="15.75" customHeight="1" x14ac:dyDescent="0.25">
      <c r="A247" s="75"/>
      <c r="B247" s="76"/>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row>
    <row r="248" spans="1:41" ht="15.75" customHeight="1" x14ac:dyDescent="0.25">
      <c r="A248" s="75"/>
      <c r="B248" s="76"/>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row>
    <row r="249" spans="1:41" ht="15.75" customHeight="1" x14ac:dyDescent="0.25">
      <c r="A249" s="75"/>
      <c r="B249" s="76"/>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row>
    <row r="250" spans="1:41" ht="15.75" customHeight="1" x14ac:dyDescent="0.25">
      <c r="A250" s="75"/>
      <c r="B250" s="76"/>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row>
    <row r="251" spans="1:41" ht="15.75" customHeight="1" x14ac:dyDescent="0.25">
      <c r="A251" s="75"/>
      <c r="B251" s="76"/>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row>
    <row r="252" spans="1:41" ht="15.75" customHeight="1" x14ac:dyDescent="0.25">
      <c r="A252" s="75"/>
      <c r="B252" s="76"/>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row>
    <row r="253" spans="1:41" ht="15.75" customHeight="1" x14ac:dyDescent="0.25">
      <c r="A253" s="75"/>
      <c r="B253" s="76"/>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row>
    <row r="254" spans="1:41" ht="15.75" customHeight="1" x14ac:dyDescent="0.25">
      <c r="A254" s="75"/>
      <c r="B254" s="76"/>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row>
    <row r="255" spans="1:41" ht="15.75" customHeight="1" x14ac:dyDescent="0.25">
      <c r="A255" s="75"/>
      <c r="B255" s="76"/>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row>
    <row r="256" spans="1:41" ht="15.75" customHeight="1" x14ac:dyDescent="0.25">
      <c r="A256" s="75"/>
      <c r="B256" s="76"/>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row>
    <row r="257" spans="1:41" ht="15.75" customHeight="1" x14ac:dyDescent="0.25">
      <c r="A257" s="75"/>
      <c r="B257" s="76"/>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row>
    <row r="258" spans="1:41" ht="15.75" customHeight="1" x14ac:dyDescent="0.25">
      <c r="A258" s="75"/>
      <c r="B258" s="76"/>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row>
    <row r="259" spans="1:41" ht="15.75" customHeight="1" x14ac:dyDescent="0.25">
      <c r="A259" s="75"/>
      <c r="B259" s="76"/>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row>
    <row r="260" spans="1:41" ht="15.75" customHeight="1" x14ac:dyDescent="0.25">
      <c r="A260" s="75"/>
      <c r="B260" s="76"/>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row>
    <row r="261" spans="1:41" ht="15.75" customHeight="1" x14ac:dyDescent="0.25">
      <c r="A261" s="75"/>
      <c r="B261" s="76"/>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row>
    <row r="262" spans="1:41" ht="15.75" customHeight="1" x14ac:dyDescent="0.25">
      <c r="A262" s="75"/>
      <c r="B262" s="76"/>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row>
    <row r="263" spans="1:41" ht="15.75" customHeight="1" x14ac:dyDescent="0.25">
      <c r="A263" s="75"/>
      <c r="B263" s="76"/>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row>
    <row r="264" spans="1:41" ht="15.75" customHeight="1" x14ac:dyDescent="0.25">
      <c r="A264" s="75"/>
      <c r="B264" s="76"/>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row>
    <row r="265" spans="1:41" ht="15.75" customHeight="1" x14ac:dyDescent="0.25">
      <c r="A265" s="75"/>
      <c r="B265" s="76"/>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row>
    <row r="266" spans="1:41" ht="15.75" customHeight="1" x14ac:dyDescent="0.25">
      <c r="A266" s="75"/>
      <c r="B266" s="76"/>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row>
    <row r="267" spans="1:41" ht="15.75" customHeight="1" x14ac:dyDescent="0.25">
      <c r="A267" s="75"/>
      <c r="B267" s="76"/>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row>
    <row r="268" spans="1:41" ht="15.75" customHeight="1" x14ac:dyDescent="0.25">
      <c r="A268" s="75"/>
      <c r="B268" s="76"/>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row>
    <row r="269" spans="1:41" ht="15.75" customHeight="1" x14ac:dyDescent="0.25">
      <c r="A269" s="75"/>
      <c r="B269" s="76"/>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row>
    <row r="270" spans="1:41" ht="15.75" customHeight="1" x14ac:dyDescent="0.25">
      <c r="A270" s="75"/>
      <c r="B270" s="76"/>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row>
    <row r="271" spans="1:41" ht="15.75" customHeight="1" x14ac:dyDescent="0.25">
      <c r="A271" s="75"/>
      <c r="B271" s="76"/>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row>
    <row r="272" spans="1:41" ht="15.75" customHeight="1" x14ac:dyDescent="0.25">
      <c r="A272" s="75"/>
      <c r="B272" s="76"/>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row>
    <row r="273" spans="1:41" ht="15.75" customHeight="1" x14ac:dyDescent="0.25">
      <c r="A273" s="75"/>
      <c r="B273" s="76"/>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row>
    <row r="274" spans="1:41" ht="15.75" customHeight="1" x14ac:dyDescent="0.25">
      <c r="A274" s="75"/>
      <c r="B274" s="76"/>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row>
    <row r="275" spans="1:41" ht="15.75" customHeight="1" x14ac:dyDescent="0.25">
      <c r="A275" s="75"/>
      <c r="B275" s="76"/>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row>
    <row r="276" spans="1:41" ht="15.75" customHeight="1" x14ac:dyDescent="0.25">
      <c r="A276" s="75"/>
      <c r="B276" s="76"/>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row>
    <row r="277" spans="1:41" ht="15.75" customHeight="1" x14ac:dyDescent="0.25">
      <c r="A277" s="75"/>
      <c r="B277" s="76"/>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row>
    <row r="278" spans="1:41" ht="15.75" customHeight="1" x14ac:dyDescent="0.25">
      <c r="A278" s="75"/>
      <c r="B278" s="76"/>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row>
    <row r="279" spans="1:41" ht="15.75" customHeight="1" x14ac:dyDescent="0.25">
      <c r="A279" s="75"/>
      <c r="B279" s="76"/>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row>
    <row r="280" spans="1:41" ht="15.75" customHeight="1" x14ac:dyDescent="0.25">
      <c r="A280" s="75"/>
      <c r="B280" s="76"/>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row>
    <row r="281" spans="1:41" ht="15.75" customHeight="1" x14ac:dyDescent="0.25">
      <c r="A281" s="75"/>
      <c r="B281" s="76"/>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row>
    <row r="282" spans="1:41" ht="15.75" customHeight="1" x14ac:dyDescent="0.25">
      <c r="A282" s="75"/>
      <c r="B282" s="76"/>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row>
    <row r="283" spans="1:41" ht="15.75" customHeight="1" x14ac:dyDescent="0.25">
      <c r="A283" s="75"/>
      <c r="B283" s="76"/>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row>
    <row r="284" spans="1:41" ht="15.75" customHeight="1" x14ac:dyDescent="0.25">
      <c r="A284" s="75"/>
      <c r="B284" s="76"/>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row>
    <row r="285" spans="1:41" ht="15.75" customHeight="1" x14ac:dyDescent="0.25">
      <c r="A285" s="75"/>
      <c r="B285" s="76"/>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row>
    <row r="286" spans="1:41" ht="15.75" customHeight="1" x14ac:dyDescent="0.25">
      <c r="A286" s="75"/>
      <c r="B286" s="76"/>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row>
    <row r="287" spans="1:41" ht="15.75" customHeight="1" x14ac:dyDescent="0.25">
      <c r="A287" s="75"/>
      <c r="B287" s="76"/>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row>
    <row r="288" spans="1:41" ht="15.75" customHeight="1" x14ac:dyDescent="0.25">
      <c r="A288" s="75"/>
      <c r="B288" s="76"/>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row>
    <row r="289" spans="1:41" ht="15.75" customHeight="1" x14ac:dyDescent="0.25">
      <c r="A289" s="75"/>
      <c r="B289" s="76"/>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row>
    <row r="290" spans="1:41" ht="15.75" customHeight="1" x14ac:dyDescent="0.25">
      <c r="A290" s="75"/>
      <c r="B290" s="76"/>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row>
    <row r="291" spans="1:41" ht="15.75" customHeight="1" x14ac:dyDescent="0.25">
      <c r="A291" s="75"/>
      <c r="B291" s="76"/>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row>
    <row r="292" spans="1:41" ht="15.75" customHeight="1" x14ac:dyDescent="0.25">
      <c r="A292" s="75"/>
      <c r="B292" s="76"/>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row>
    <row r="293" spans="1:41" ht="15.75" customHeight="1" x14ac:dyDescent="0.25">
      <c r="A293" s="75"/>
      <c r="B293" s="76"/>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row>
    <row r="294" spans="1:41" ht="15.75" customHeight="1" x14ac:dyDescent="0.25">
      <c r="A294" s="75"/>
      <c r="B294" s="76"/>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row>
    <row r="295" spans="1:41" ht="15.75" customHeight="1" x14ac:dyDescent="0.25">
      <c r="A295" s="75"/>
      <c r="B295" s="76"/>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row>
    <row r="296" spans="1:41" ht="15.75" customHeight="1" x14ac:dyDescent="0.25">
      <c r="A296" s="75"/>
      <c r="B296" s="76"/>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row>
    <row r="297" spans="1:41" ht="15.75" customHeight="1" x14ac:dyDescent="0.25">
      <c r="A297" s="75"/>
      <c r="B297" s="76"/>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row>
    <row r="298" spans="1:41" ht="15.75" customHeight="1" x14ac:dyDescent="0.25">
      <c r="A298" s="75"/>
      <c r="B298" s="76"/>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row>
    <row r="299" spans="1:41" ht="15.75" customHeight="1" x14ac:dyDescent="0.25">
      <c r="A299" s="75"/>
      <c r="B299" s="76"/>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row>
    <row r="300" spans="1:41" ht="15.75" customHeight="1" x14ac:dyDescent="0.25">
      <c r="A300" s="75"/>
      <c r="B300" s="76"/>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row>
    <row r="301" spans="1:41" ht="15.75" customHeight="1" x14ac:dyDescent="0.25">
      <c r="A301" s="75"/>
      <c r="B301" s="76"/>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row>
    <row r="302" spans="1:41" ht="15.75" customHeight="1" x14ac:dyDescent="0.25">
      <c r="A302" s="75"/>
      <c r="B302" s="76"/>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row>
    <row r="303" spans="1:41" ht="15.75" customHeight="1" x14ac:dyDescent="0.25">
      <c r="A303" s="75"/>
      <c r="B303" s="76"/>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row>
    <row r="304" spans="1:41" ht="15.75" customHeight="1" x14ac:dyDescent="0.25">
      <c r="A304" s="75"/>
      <c r="B304" s="76"/>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row>
    <row r="305" spans="1:41" ht="15.75" customHeight="1" x14ac:dyDescent="0.25">
      <c r="A305" s="75"/>
      <c r="B305" s="76"/>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row>
    <row r="306" spans="1:41" ht="15.75" customHeight="1" x14ac:dyDescent="0.25">
      <c r="A306" s="75"/>
      <c r="B306" s="76"/>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row>
    <row r="307" spans="1:41" ht="15.75" customHeight="1" x14ac:dyDescent="0.25">
      <c r="A307" s="75"/>
      <c r="B307" s="76"/>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row>
    <row r="308" spans="1:41" ht="15.75" customHeight="1" x14ac:dyDescent="0.25">
      <c r="A308" s="75"/>
      <c r="B308" s="76"/>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row>
    <row r="309" spans="1:41" ht="15.75" customHeight="1" x14ac:dyDescent="0.25">
      <c r="A309" s="75"/>
      <c r="B309" s="76"/>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row>
    <row r="310" spans="1:41" ht="15.75" customHeight="1" x14ac:dyDescent="0.25">
      <c r="A310" s="75"/>
      <c r="B310" s="76"/>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row>
    <row r="311" spans="1:41" ht="15.75" customHeight="1" x14ac:dyDescent="0.25">
      <c r="A311" s="75"/>
      <c r="B311" s="76"/>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row>
    <row r="312" spans="1:41" ht="15.75" customHeight="1" x14ac:dyDescent="0.25">
      <c r="A312" s="75"/>
      <c r="B312" s="76"/>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row>
    <row r="313" spans="1:41" ht="15.75" customHeight="1" x14ac:dyDescent="0.25">
      <c r="A313" s="75"/>
      <c r="B313" s="76"/>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row>
    <row r="314" spans="1:41" ht="15.75" customHeight="1" x14ac:dyDescent="0.25">
      <c r="A314" s="75"/>
      <c r="B314" s="76"/>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row>
    <row r="315" spans="1:41" ht="15.75" customHeight="1" x14ac:dyDescent="0.25">
      <c r="A315" s="75"/>
      <c r="B315" s="76"/>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row>
    <row r="316" spans="1:41" ht="15.75" customHeight="1" x14ac:dyDescent="0.25">
      <c r="A316" s="75"/>
      <c r="B316" s="76"/>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row>
    <row r="317" spans="1:41" ht="15.75" customHeight="1" x14ac:dyDescent="0.25">
      <c r="A317" s="75"/>
      <c r="B317" s="76"/>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row>
    <row r="318" spans="1:41" ht="15.75" customHeight="1" x14ac:dyDescent="0.25">
      <c r="A318" s="75"/>
      <c r="B318" s="76"/>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row>
    <row r="319" spans="1:41" ht="15.75" customHeight="1" x14ac:dyDescent="0.25">
      <c r="A319" s="75"/>
      <c r="B319" s="76"/>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row>
    <row r="320" spans="1:41" ht="15.75" customHeight="1" x14ac:dyDescent="0.25">
      <c r="A320" s="75"/>
      <c r="B320" s="76"/>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row>
    <row r="321" spans="1:41" ht="15.75" customHeight="1" x14ac:dyDescent="0.25">
      <c r="A321" s="75"/>
      <c r="B321" s="76"/>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row>
    <row r="322" spans="1:41" ht="15.75" customHeight="1" x14ac:dyDescent="0.25">
      <c r="A322" s="75"/>
      <c r="B322" s="76"/>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row>
    <row r="323" spans="1:41" ht="15.75" customHeight="1" x14ac:dyDescent="0.25">
      <c r="A323" s="75"/>
      <c r="B323" s="76"/>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row>
    <row r="324" spans="1:41" ht="15.75" customHeight="1" x14ac:dyDescent="0.25">
      <c r="A324" s="75"/>
      <c r="B324" s="76"/>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row>
    <row r="325" spans="1:41" ht="15.75" customHeight="1" x14ac:dyDescent="0.25">
      <c r="A325" s="75"/>
      <c r="B325" s="76"/>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row>
    <row r="326" spans="1:41" ht="15.75" customHeight="1" x14ac:dyDescent="0.25">
      <c r="A326" s="75"/>
      <c r="B326" s="76"/>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row>
    <row r="327" spans="1:41" ht="15.75" customHeight="1" x14ac:dyDescent="0.25">
      <c r="A327" s="75"/>
      <c r="B327" s="76"/>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row>
    <row r="328" spans="1:41" ht="15.75" customHeight="1" x14ac:dyDescent="0.25">
      <c r="A328" s="75"/>
      <c r="B328" s="76"/>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row>
    <row r="329" spans="1:41" ht="15.75" customHeight="1" x14ac:dyDescent="0.25">
      <c r="A329" s="75"/>
      <c r="B329" s="76"/>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row>
    <row r="330" spans="1:41" ht="15.75" customHeight="1" x14ac:dyDescent="0.25">
      <c r="A330" s="75"/>
      <c r="B330" s="76"/>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row>
    <row r="331" spans="1:41" ht="15.75" customHeight="1" x14ac:dyDescent="0.25">
      <c r="A331" s="75"/>
      <c r="B331" s="76"/>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row>
    <row r="332" spans="1:41" ht="15.75" customHeight="1" x14ac:dyDescent="0.25">
      <c r="A332" s="75"/>
      <c r="B332" s="76"/>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row>
    <row r="333" spans="1:41" ht="15.75" customHeight="1" x14ac:dyDescent="0.25">
      <c r="A333" s="75"/>
      <c r="B333" s="76"/>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row>
    <row r="334" spans="1:41" ht="15.75" customHeight="1" x14ac:dyDescent="0.25">
      <c r="A334" s="75"/>
      <c r="B334" s="76"/>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row>
    <row r="335" spans="1:41" ht="15.75" customHeight="1" x14ac:dyDescent="0.25">
      <c r="A335" s="75"/>
      <c r="B335" s="76"/>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row>
    <row r="336" spans="1:41" ht="15.75" customHeight="1" x14ac:dyDescent="0.25">
      <c r="A336" s="75"/>
      <c r="B336" s="76"/>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row>
    <row r="337" spans="1:41" ht="15.75" customHeight="1" x14ac:dyDescent="0.25">
      <c r="A337" s="75"/>
      <c r="B337" s="76"/>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row>
    <row r="338" spans="1:41" ht="15.75" customHeight="1" x14ac:dyDescent="0.25">
      <c r="A338" s="75"/>
      <c r="B338" s="76"/>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row>
    <row r="339" spans="1:41" ht="15.75" customHeight="1" x14ac:dyDescent="0.25">
      <c r="A339" s="75"/>
      <c r="B339" s="76"/>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row>
    <row r="340" spans="1:41" ht="15.75" customHeight="1" x14ac:dyDescent="0.25">
      <c r="A340" s="75"/>
      <c r="B340" s="76"/>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row>
    <row r="341" spans="1:41" ht="15.75" customHeight="1" x14ac:dyDescent="0.25">
      <c r="A341" s="75"/>
      <c r="B341" s="76"/>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row>
    <row r="342" spans="1:41" ht="15.75" customHeight="1" x14ac:dyDescent="0.25">
      <c r="A342" s="75"/>
      <c r="B342" s="76"/>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row>
    <row r="343" spans="1:41" ht="15.75" customHeight="1" x14ac:dyDescent="0.25">
      <c r="A343" s="75"/>
      <c r="B343" s="76"/>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row>
    <row r="344" spans="1:41" ht="15.75" customHeight="1" x14ac:dyDescent="0.25">
      <c r="A344" s="75"/>
      <c r="B344" s="76"/>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row>
    <row r="345" spans="1:41" ht="15.75" customHeight="1" x14ac:dyDescent="0.25">
      <c r="A345" s="75"/>
      <c r="B345" s="76"/>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row>
    <row r="346" spans="1:41" ht="15.75" customHeight="1" x14ac:dyDescent="0.25">
      <c r="A346" s="75"/>
      <c r="B346" s="76"/>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row>
    <row r="347" spans="1:41" ht="15.75" customHeight="1" x14ac:dyDescent="0.25">
      <c r="A347" s="75"/>
      <c r="B347" s="76"/>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row>
    <row r="348" spans="1:41" ht="15.75" customHeight="1" x14ac:dyDescent="0.25">
      <c r="A348" s="75"/>
      <c r="B348" s="76"/>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row>
    <row r="349" spans="1:41" ht="15.75" customHeight="1" x14ac:dyDescent="0.25">
      <c r="A349" s="75"/>
      <c r="B349" s="76"/>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row>
    <row r="350" spans="1:41" ht="15.75" customHeight="1" x14ac:dyDescent="0.25">
      <c r="A350" s="75"/>
      <c r="B350" s="76"/>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row>
    <row r="351" spans="1:41" ht="15.75" customHeight="1" x14ac:dyDescent="0.25">
      <c r="A351" s="75"/>
      <c r="B351" s="76"/>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row>
    <row r="352" spans="1:41" ht="15.75" customHeight="1" x14ac:dyDescent="0.25">
      <c r="A352" s="75"/>
      <c r="B352" s="76"/>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row>
    <row r="353" spans="1:41" ht="15.75" customHeight="1" x14ac:dyDescent="0.25">
      <c r="A353" s="75"/>
      <c r="B353" s="76"/>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row>
    <row r="354" spans="1:41" ht="15.75" customHeight="1" x14ac:dyDescent="0.25">
      <c r="A354" s="75"/>
      <c r="B354" s="76"/>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row>
    <row r="355" spans="1:41" ht="15.75" customHeight="1" x14ac:dyDescent="0.25">
      <c r="A355" s="75"/>
      <c r="B355" s="76"/>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row>
    <row r="356" spans="1:41" ht="15.75" customHeight="1" x14ac:dyDescent="0.25">
      <c r="A356" s="75"/>
      <c r="B356" s="76"/>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row>
    <row r="357" spans="1:41" ht="15.75" customHeight="1" x14ac:dyDescent="0.25">
      <c r="A357" s="75"/>
      <c r="B357" s="76"/>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row>
    <row r="358" spans="1:41" ht="15.75" customHeight="1" x14ac:dyDescent="0.25">
      <c r="A358" s="75"/>
      <c r="B358" s="76"/>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row>
    <row r="359" spans="1:41" ht="15.75" customHeight="1" x14ac:dyDescent="0.25">
      <c r="A359" s="75"/>
      <c r="B359" s="76"/>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row>
    <row r="360" spans="1:41" ht="15.75" customHeight="1" x14ac:dyDescent="0.25">
      <c r="A360" s="75"/>
      <c r="B360" s="76"/>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row>
    <row r="361" spans="1:41" ht="15.75" customHeight="1" x14ac:dyDescent="0.25">
      <c r="A361" s="75"/>
      <c r="B361" s="76"/>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row>
    <row r="362" spans="1:41" ht="15.75" customHeight="1" x14ac:dyDescent="0.25">
      <c r="A362" s="75"/>
      <c r="B362" s="76"/>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row>
    <row r="363" spans="1:41" ht="15.75" customHeight="1" x14ac:dyDescent="0.25">
      <c r="A363" s="75"/>
      <c r="B363" s="76"/>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row>
    <row r="364" spans="1:41" ht="15.75" customHeight="1" x14ac:dyDescent="0.25">
      <c r="A364" s="75"/>
      <c r="B364" s="76"/>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row>
    <row r="365" spans="1:41" ht="15.75" customHeight="1" x14ac:dyDescent="0.25">
      <c r="A365" s="75"/>
      <c r="B365" s="76"/>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row>
    <row r="366" spans="1:41" ht="15.75" customHeight="1" x14ac:dyDescent="0.25">
      <c r="A366" s="75"/>
      <c r="B366" s="76"/>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row>
    <row r="367" spans="1:41" ht="15.75" customHeight="1" x14ac:dyDescent="0.25">
      <c r="A367" s="75"/>
      <c r="B367" s="76"/>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row>
    <row r="368" spans="1:41" ht="15.75" customHeight="1" x14ac:dyDescent="0.25">
      <c r="A368" s="75"/>
      <c r="B368" s="76"/>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row>
    <row r="369" spans="1:41" ht="15.75" customHeight="1" x14ac:dyDescent="0.25">
      <c r="A369" s="75"/>
      <c r="B369" s="76"/>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row>
    <row r="370" spans="1:41" ht="15.75" customHeight="1" x14ac:dyDescent="0.25">
      <c r="A370" s="75"/>
      <c r="B370" s="76"/>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row>
    <row r="371" spans="1:41" ht="15.75" customHeight="1" x14ac:dyDescent="0.25">
      <c r="A371" s="75"/>
      <c r="B371" s="76"/>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row>
    <row r="372" spans="1:41" ht="15.75" customHeight="1" x14ac:dyDescent="0.25">
      <c r="A372" s="75"/>
      <c r="B372" s="76"/>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row>
    <row r="373" spans="1:41" ht="15.75" customHeight="1" x14ac:dyDescent="0.25">
      <c r="A373" s="75"/>
      <c r="B373" s="76"/>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row>
    <row r="374" spans="1:41" ht="15.75" customHeight="1" x14ac:dyDescent="0.25">
      <c r="A374" s="75"/>
      <c r="B374" s="76"/>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row>
    <row r="375" spans="1:41" ht="15.75" customHeight="1" x14ac:dyDescent="0.25">
      <c r="A375" s="75"/>
      <c r="B375" s="76"/>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row>
    <row r="376" spans="1:41" ht="15.75" customHeight="1" x14ac:dyDescent="0.25">
      <c r="A376" s="75"/>
      <c r="B376" s="76"/>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row>
    <row r="377" spans="1:41" ht="15.75" customHeight="1" x14ac:dyDescent="0.25">
      <c r="A377" s="75"/>
      <c r="B377" s="76"/>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row>
    <row r="378" spans="1:41" ht="15.75" customHeight="1" x14ac:dyDescent="0.25">
      <c r="A378" s="75"/>
      <c r="B378" s="76"/>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row>
    <row r="379" spans="1:41" ht="15.75" customHeight="1" x14ac:dyDescent="0.25">
      <c r="A379" s="75"/>
      <c r="B379" s="76"/>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row>
    <row r="380" spans="1:41" ht="15.75" customHeight="1" x14ac:dyDescent="0.25">
      <c r="A380" s="75"/>
      <c r="B380" s="76"/>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row>
    <row r="381" spans="1:41" ht="15.75" customHeight="1" x14ac:dyDescent="0.25">
      <c r="A381" s="75"/>
      <c r="B381" s="76"/>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row>
    <row r="382" spans="1:41" ht="15.75" customHeight="1" x14ac:dyDescent="0.25">
      <c r="A382" s="75"/>
      <c r="B382" s="76"/>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row>
    <row r="383" spans="1:41" ht="15.75" customHeight="1" x14ac:dyDescent="0.25">
      <c r="A383" s="75"/>
      <c r="B383" s="76"/>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row>
    <row r="384" spans="1:41" ht="15.75" customHeight="1" x14ac:dyDescent="0.25">
      <c r="A384" s="75"/>
      <c r="B384" s="76"/>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row>
    <row r="385" spans="1:41" ht="15.75" customHeight="1" x14ac:dyDescent="0.25">
      <c r="A385" s="75"/>
      <c r="B385" s="76"/>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row>
    <row r="386" spans="1:41" ht="15.75" customHeight="1" x14ac:dyDescent="0.25">
      <c r="A386" s="75"/>
      <c r="B386" s="76"/>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row>
    <row r="387" spans="1:41" ht="15.75" customHeight="1" x14ac:dyDescent="0.25">
      <c r="A387" s="75"/>
      <c r="B387" s="76"/>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row>
    <row r="388" spans="1:41" ht="15.75" customHeight="1" x14ac:dyDescent="0.25">
      <c r="A388" s="75"/>
      <c r="B388" s="76"/>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row>
    <row r="389" spans="1:41" ht="15.75" customHeight="1" x14ac:dyDescent="0.25">
      <c r="A389" s="75"/>
      <c r="B389" s="76"/>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row>
    <row r="390" spans="1:41" ht="15.75" customHeight="1" x14ac:dyDescent="0.25">
      <c r="A390" s="75"/>
      <c r="B390" s="76"/>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row>
    <row r="391" spans="1:41" ht="15.75" customHeight="1" x14ac:dyDescent="0.25">
      <c r="A391" s="75"/>
      <c r="B391" s="76"/>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row>
    <row r="392" spans="1:41" ht="15.75" customHeight="1" x14ac:dyDescent="0.25">
      <c r="A392" s="75"/>
      <c r="B392" s="76"/>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row>
    <row r="393" spans="1:41" ht="15.75" customHeight="1" x14ac:dyDescent="0.25">
      <c r="A393" s="75"/>
      <c r="B393" s="76"/>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row>
    <row r="394" spans="1:41" ht="15.75" customHeight="1" x14ac:dyDescent="0.25">
      <c r="A394" s="75"/>
      <c r="B394" s="76"/>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row>
    <row r="395" spans="1:41" ht="15.75" customHeight="1" x14ac:dyDescent="0.25">
      <c r="A395" s="75"/>
      <c r="B395" s="76"/>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row>
    <row r="396" spans="1:41" ht="15.75" customHeight="1" x14ac:dyDescent="0.25">
      <c r="A396" s="75"/>
      <c r="B396" s="76"/>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row>
    <row r="397" spans="1:41" ht="15.75" customHeight="1" x14ac:dyDescent="0.25">
      <c r="A397" s="75"/>
      <c r="B397" s="76"/>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row>
    <row r="398" spans="1:41" ht="15.75" customHeight="1" x14ac:dyDescent="0.25">
      <c r="A398" s="75"/>
      <c r="B398" s="76"/>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row>
    <row r="399" spans="1:41" ht="15.75" customHeight="1" x14ac:dyDescent="0.25">
      <c r="A399" s="75"/>
      <c r="B399" s="76"/>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row>
    <row r="400" spans="1:41" ht="15.75" customHeight="1" x14ac:dyDescent="0.25">
      <c r="A400" s="75"/>
      <c r="B400" s="76"/>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row>
    <row r="401" spans="1:41" ht="15.75" customHeight="1" x14ac:dyDescent="0.25">
      <c r="A401" s="75"/>
      <c r="B401" s="76"/>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row>
    <row r="402" spans="1:41" ht="15.75" customHeight="1" x14ac:dyDescent="0.25">
      <c r="A402" s="75"/>
      <c r="B402" s="76"/>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row>
    <row r="403" spans="1:41" ht="15.75" customHeight="1" x14ac:dyDescent="0.25">
      <c r="A403" s="75"/>
      <c r="B403" s="76"/>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row>
    <row r="404" spans="1:41" ht="15.75" customHeight="1" x14ac:dyDescent="0.25">
      <c r="A404" s="75"/>
      <c r="B404" s="76"/>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row>
    <row r="405" spans="1:41" ht="15.75" customHeight="1" x14ac:dyDescent="0.25">
      <c r="A405" s="75"/>
      <c r="B405" s="76"/>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row>
    <row r="406" spans="1:41" ht="15.75" customHeight="1" x14ac:dyDescent="0.25">
      <c r="A406" s="75"/>
      <c r="B406" s="76"/>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row>
    <row r="407" spans="1:41" ht="15.75" customHeight="1" x14ac:dyDescent="0.25">
      <c r="A407" s="75"/>
      <c r="B407" s="76"/>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row>
    <row r="408" spans="1:41" ht="15.75" customHeight="1" x14ac:dyDescent="0.25">
      <c r="A408" s="75"/>
      <c r="B408" s="76"/>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row>
    <row r="409" spans="1:41" ht="15.75" customHeight="1" x14ac:dyDescent="0.25">
      <c r="A409" s="75"/>
      <c r="B409" s="76"/>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row>
    <row r="410" spans="1:41" ht="15.75" customHeight="1" x14ac:dyDescent="0.25">
      <c r="A410" s="75"/>
      <c r="B410" s="76"/>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row>
    <row r="411" spans="1:41" ht="15.75" customHeight="1" x14ac:dyDescent="0.25">
      <c r="A411" s="75"/>
      <c r="B411" s="76"/>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row>
    <row r="412" spans="1:41" ht="15.75" customHeight="1" x14ac:dyDescent="0.25">
      <c r="A412" s="75"/>
      <c r="B412" s="76"/>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row>
    <row r="413" spans="1:41" ht="15.75" customHeight="1" x14ac:dyDescent="0.25">
      <c r="A413" s="75"/>
      <c r="B413" s="76"/>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row>
    <row r="414" spans="1:41" ht="15.75" customHeight="1" x14ac:dyDescent="0.25">
      <c r="A414" s="75"/>
      <c r="B414" s="76"/>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row>
    <row r="415" spans="1:41" ht="15.75" customHeight="1" x14ac:dyDescent="0.25">
      <c r="A415" s="75"/>
      <c r="B415" s="76"/>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row>
    <row r="416" spans="1:41" ht="15.75" customHeight="1" x14ac:dyDescent="0.25">
      <c r="A416" s="75"/>
      <c r="B416" s="76"/>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row>
    <row r="417" spans="1:41" ht="15.75" customHeight="1" x14ac:dyDescent="0.25">
      <c r="A417" s="75"/>
      <c r="B417" s="76"/>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row>
    <row r="418" spans="1:41" ht="15.75" customHeight="1" x14ac:dyDescent="0.25">
      <c r="A418" s="75"/>
      <c r="B418" s="76"/>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row>
    <row r="419" spans="1:41" ht="15.75" customHeight="1" x14ac:dyDescent="0.25">
      <c r="A419" s="75"/>
      <c r="B419" s="76"/>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row>
    <row r="420" spans="1:41" ht="15.75" customHeight="1" x14ac:dyDescent="0.25">
      <c r="A420" s="75"/>
      <c r="B420" s="76"/>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row>
    <row r="421" spans="1:41" ht="15.75" customHeight="1" x14ac:dyDescent="0.25">
      <c r="A421" s="75"/>
      <c r="B421" s="76"/>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row>
    <row r="422" spans="1:41" ht="15.75" customHeight="1" x14ac:dyDescent="0.25">
      <c r="A422" s="75"/>
      <c r="B422" s="76"/>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row>
    <row r="423" spans="1:41" ht="15.75" customHeight="1" x14ac:dyDescent="0.25">
      <c r="A423" s="75"/>
      <c r="B423" s="76"/>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row>
    <row r="424" spans="1:41" ht="15.75" customHeight="1" x14ac:dyDescent="0.25">
      <c r="A424" s="75"/>
      <c r="B424" s="76"/>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row>
    <row r="425" spans="1:41" ht="15.75" customHeight="1" x14ac:dyDescent="0.25">
      <c r="A425" s="75"/>
      <c r="B425" s="76"/>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row>
    <row r="426" spans="1:41" ht="15.75" customHeight="1" x14ac:dyDescent="0.25">
      <c r="A426" s="75"/>
      <c r="B426" s="76"/>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row>
    <row r="427" spans="1:41" ht="15.75" customHeight="1" x14ac:dyDescent="0.25">
      <c r="A427" s="75"/>
      <c r="B427" s="76"/>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row>
    <row r="428" spans="1:41" ht="15.75" customHeight="1" x14ac:dyDescent="0.25">
      <c r="A428" s="75"/>
      <c r="B428" s="76"/>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row>
    <row r="429" spans="1:41" ht="15.75" customHeight="1" x14ac:dyDescent="0.25">
      <c r="A429" s="75"/>
      <c r="B429" s="76"/>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row>
    <row r="430" spans="1:41" ht="15.75" customHeight="1" x14ac:dyDescent="0.25">
      <c r="A430" s="75"/>
      <c r="B430" s="76"/>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row>
    <row r="431" spans="1:41" ht="15.75" customHeight="1" x14ac:dyDescent="0.25">
      <c r="A431" s="75"/>
      <c r="B431" s="76"/>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row>
    <row r="432" spans="1:41" ht="15.75" customHeight="1" x14ac:dyDescent="0.25">
      <c r="A432" s="75"/>
      <c r="B432" s="76"/>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row>
    <row r="433" spans="1:41" ht="15.75" customHeight="1" x14ac:dyDescent="0.25">
      <c r="A433" s="75"/>
      <c r="B433" s="76"/>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row>
    <row r="434" spans="1:41" ht="15.75" customHeight="1" x14ac:dyDescent="0.25">
      <c r="A434" s="75"/>
      <c r="B434" s="76"/>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row>
    <row r="435" spans="1:41" ht="15.75" customHeight="1" x14ac:dyDescent="0.25">
      <c r="A435" s="75"/>
      <c r="B435" s="76"/>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row>
    <row r="436" spans="1:41" ht="15.75" customHeight="1" x14ac:dyDescent="0.25">
      <c r="A436" s="75"/>
      <c r="B436" s="76"/>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row>
    <row r="437" spans="1:41" ht="15.75" customHeight="1" x14ac:dyDescent="0.25">
      <c r="A437" s="75"/>
      <c r="B437" s="76"/>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row>
    <row r="438" spans="1:41" ht="15.75" customHeight="1" x14ac:dyDescent="0.25">
      <c r="A438" s="75"/>
      <c r="B438" s="76"/>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row>
    <row r="439" spans="1:41" ht="15.75" customHeight="1" x14ac:dyDescent="0.25">
      <c r="A439" s="75"/>
      <c r="B439" s="76"/>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row>
    <row r="440" spans="1:41" ht="15.75" customHeight="1" x14ac:dyDescent="0.25">
      <c r="A440" s="75"/>
      <c r="B440" s="76"/>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row>
    <row r="441" spans="1:41" ht="15.75" customHeight="1" x14ac:dyDescent="0.25">
      <c r="A441" s="75"/>
      <c r="B441" s="76"/>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row>
    <row r="442" spans="1:41" ht="15.75" customHeight="1" x14ac:dyDescent="0.25">
      <c r="A442" s="75"/>
      <c r="B442" s="76"/>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row>
    <row r="443" spans="1:41" ht="15.75" customHeight="1" x14ac:dyDescent="0.25">
      <c r="A443" s="75"/>
      <c r="B443" s="76"/>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row>
    <row r="444" spans="1:41" ht="15.75" customHeight="1" x14ac:dyDescent="0.25">
      <c r="A444" s="75"/>
      <c r="B444" s="76"/>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row>
    <row r="445" spans="1:41" ht="15.75" customHeight="1" x14ac:dyDescent="0.25">
      <c r="A445" s="75"/>
      <c r="B445" s="76"/>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row>
    <row r="446" spans="1:41" ht="15.75" customHeight="1" x14ac:dyDescent="0.25">
      <c r="A446" s="75"/>
      <c r="B446" s="76"/>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row>
    <row r="447" spans="1:41" ht="15.75" customHeight="1" x14ac:dyDescent="0.25">
      <c r="A447" s="75"/>
      <c r="B447" s="76"/>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row>
    <row r="448" spans="1:41" ht="15.75" customHeight="1" x14ac:dyDescent="0.25">
      <c r="A448" s="75"/>
      <c r="B448" s="76"/>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row>
    <row r="449" spans="1:41" ht="15.75" customHeight="1" x14ac:dyDescent="0.25">
      <c r="A449" s="75"/>
      <c r="B449" s="76"/>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row>
    <row r="450" spans="1:41" ht="15.75" customHeight="1" x14ac:dyDescent="0.25">
      <c r="A450" s="75"/>
      <c r="B450" s="76"/>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row>
    <row r="451" spans="1:41" ht="15.75" customHeight="1" x14ac:dyDescent="0.25">
      <c r="A451" s="75"/>
      <c r="B451" s="76"/>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row>
    <row r="452" spans="1:41" ht="15.75" customHeight="1" x14ac:dyDescent="0.25">
      <c r="A452" s="75"/>
      <c r="B452" s="76"/>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row>
    <row r="453" spans="1:41" ht="15.75" customHeight="1" x14ac:dyDescent="0.25">
      <c r="A453" s="75"/>
      <c r="B453" s="76"/>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row>
    <row r="454" spans="1:41" ht="15.75" customHeight="1" x14ac:dyDescent="0.25">
      <c r="A454" s="75"/>
      <c r="B454" s="76"/>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row>
    <row r="455" spans="1:41" ht="15.75" customHeight="1" x14ac:dyDescent="0.25">
      <c r="A455" s="75"/>
      <c r="B455" s="76"/>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row>
    <row r="456" spans="1:41" ht="15.75" customHeight="1" x14ac:dyDescent="0.25">
      <c r="A456" s="75"/>
      <c r="B456" s="76"/>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row>
    <row r="457" spans="1:41" ht="15.75" customHeight="1" x14ac:dyDescent="0.25">
      <c r="A457" s="75"/>
      <c r="B457" s="76"/>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row>
    <row r="458" spans="1:41" ht="15.75" customHeight="1" x14ac:dyDescent="0.25">
      <c r="A458" s="75"/>
      <c r="B458" s="76"/>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row>
    <row r="459" spans="1:41" ht="15.75" customHeight="1" x14ac:dyDescent="0.25">
      <c r="A459" s="75"/>
      <c r="B459" s="76"/>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row>
    <row r="460" spans="1:41" ht="15.75" customHeight="1" x14ac:dyDescent="0.25">
      <c r="A460" s="75"/>
      <c r="B460" s="76"/>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row>
    <row r="461" spans="1:41" ht="15.75" customHeight="1" x14ac:dyDescent="0.25">
      <c r="A461" s="75"/>
      <c r="B461" s="76"/>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row>
    <row r="462" spans="1:41" ht="15.75" customHeight="1" x14ac:dyDescent="0.25">
      <c r="A462" s="75"/>
      <c r="B462" s="76"/>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row>
    <row r="463" spans="1:41" ht="15.75" customHeight="1" x14ac:dyDescent="0.25">
      <c r="A463" s="75"/>
      <c r="B463" s="76"/>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row>
    <row r="464" spans="1:41" ht="15.75" customHeight="1" x14ac:dyDescent="0.25">
      <c r="A464" s="75"/>
      <c r="B464" s="76"/>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row>
    <row r="465" spans="1:41" ht="15.75" customHeight="1" x14ac:dyDescent="0.25">
      <c r="A465" s="75"/>
      <c r="B465" s="76"/>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row>
    <row r="466" spans="1:41" ht="15.75" customHeight="1" x14ac:dyDescent="0.25">
      <c r="A466" s="75"/>
      <c r="B466" s="76"/>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row>
    <row r="467" spans="1:41" ht="15.75" customHeight="1" x14ac:dyDescent="0.25">
      <c r="A467" s="75"/>
      <c r="B467" s="76"/>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row>
    <row r="468" spans="1:41" ht="15.75" customHeight="1" x14ac:dyDescent="0.25">
      <c r="A468" s="75"/>
      <c r="B468" s="76"/>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row>
    <row r="469" spans="1:41" ht="15.75" customHeight="1" x14ac:dyDescent="0.25">
      <c r="A469" s="75"/>
      <c r="B469" s="76"/>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row>
    <row r="470" spans="1:41" ht="15.75" customHeight="1" x14ac:dyDescent="0.25">
      <c r="A470" s="75"/>
      <c r="B470" s="76"/>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row>
    <row r="471" spans="1:41" ht="15.75" customHeight="1" x14ac:dyDescent="0.25">
      <c r="A471" s="75"/>
      <c r="B471" s="76"/>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row>
    <row r="472" spans="1:41" ht="15.75" customHeight="1" x14ac:dyDescent="0.25">
      <c r="A472" s="75"/>
      <c r="B472" s="76"/>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row>
    <row r="473" spans="1:41" ht="15.75" customHeight="1" x14ac:dyDescent="0.25">
      <c r="A473" s="75"/>
      <c r="B473" s="76"/>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row>
    <row r="474" spans="1:41" ht="15.75" customHeight="1" x14ac:dyDescent="0.25">
      <c r="A474" s="75"/>
      <c r="B474" s="76"/>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row>
    <row r="475" spans="1:41" ht="15.75" customHeight="1" x14ac:dyDescent="0.25">
      <c r="A475" s="75"/>
      <c r="B475" s="76"/>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row>
    <row r="476" spans="1:41" ht="15.75" customHeight="1" x14ac:dyDescent="0.25">
      <c r="A476" s="75"/>
      <c r="B476" s="76"/>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row>
    <row r="477" spans="1:41" ht="15.75" customHeight="1" x14ac:dyDescent="0.25">
      <c r="A477" s="75"/>
      <c r="B477" s="76"/>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row>
    <row r="478" spans="1:41" ht="15.75" customHeight="1" x14ac:dyDescent="0.25">
      <c r="A478" s="75"/>
      <c r="B478" s="76"/>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row>
    <row r="479" spans="1:41" ht="15.75" customHeight="1" x14ac:dyDescent="0.25">
      <c r="A479" s="75"/>
      <c r="B479" s="76"/>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row>
    <row r="480" spans="1:41" ht="15.75" customHeight="1" x14ac:dyDescent="0.25">
      <c r="A480" s="75"/>
      <c r="B480" s="76"/>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row>
    <row r="481" spans="1:41" ht="15.75" customHeight="1" x14ac:dyDescent="0.25">
      <c r="A481" s="75"/>
      <c r="B481" s="76"/>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row>
    <row r="482" spans="1:41" ht="15.75" customHeight="1" x14ac:dyDescent="0.25">
      <c r="A482" s="75"/>
      <c r="B482" s="76"/>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row>
    <row r="483" spans="1:41" ht="15.75" customHeight="1" x14ac:dyDescent="0.25">
      <c r="A483" s="75"/>
      <c r="B483" s="76"/>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row>
    <row r="484" spans="1:41" ht="15.75" customHeight="1" x14ac:dyDescent="0.25">
      <c r="A484" s="75"/>
      <c r="B484" s="76"/>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row>
    <row r="485" spans="1:41" ht="15.75" customHeight="1" x14ac:dyDescent="0.25">
      <c r="A485" s="75"/>
      <c r="B485" s="76"/>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row>
    <row r="486" spans="1:41" ht="15.75" customHeight="1" x14ac:dyDescent="0.25">
      <c r="A486" s="75"/>
      <c r="B486" s="76"/>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row>
    <row r="487" spans="1:41" ht="15.75" customHeight="1" x14ac:dyDescent="0.25">
      <c r="A487" s="75"/>
      <c r="B487" s="76"/>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row>
    <row r="488" spans="1:41" ht="15.75" customHeight="1" x14ac:dyDescent="0.25">
      <c r="A488" s="75"/>
      <c r="B488" s="76"/>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row>
    <row r="489" spans="1:41" ht="15.75" customHeight="1" x14ac:dyDescent="0.25">
      <c r="A489" s="75"/>
      <c r="B489" s="76"/>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row>
    <row r="490" spans="1:41" ht="15.75" customHeight="1" x14ac:dyDescent="0.25">
      <c r="A490" s="75"/>
      <c r="B490" s="76"/>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row>
    <row r="491" spans="1:41" ht="15.75" customHeight="1" x14ac:dyDescent="0.25">
      <c r="A491" s="75"/>
      <c r="B491" s="76"/>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row>
    <row r="492" spans="1:41" ht="15.75" customHeight="1" x14ac:dyDescent="0.25">
      <c r="A492" s="75"/>
      <c r="B492" s="76"/>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row>
    <row r="493" spans="1:41" ht="15.75" customHeight="1" x14ac:dyDescent="0.25">
      <c r="A493" s="75"/>
      <c r="B493" s="76"/>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row>
    <row r="494" spans="1:41" ht="15.75" customHeight="1" x14ac:dyDescent="0.25">
      <c r="A494" s="75"/>
      <c r="B494" s="76"/>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row>
    <row r="495" spans="1:41" ht="15.75" customHeight="1" x14ac:dyDescent="0.25">
      <c r="A495" s="75"/>
      <c r="B495" s="76"/>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row>
    <row r="496" spans="1:41" ht="15.75" customHeight="1" x14ac:dyDescent="0.25">
      <c r="A496" s="75"/>
      <c r="B496" s="76"/>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row>
    <row r="497" spans="1:41" ht="15.75" customHeight="1" x14ac:dyDescent="0.25">
      <c r="A497" s="75"/>
      <c r="B497" s="76"/>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row>
    <row r="498" spans="1:41" ht="15.75" customHeight="1" x14ac:dyDescent="0.25">
      <c r="A498" s="75"/>
      <c r="B498" s="76"/>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row>
    <row r="499" spans="1:41" ht="15.75" customHeight="1" x14ac:dyDescent="0.25">
      <c r="A499" s="75"/>
      <c r="B499" s="76"/>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row>
    <row r="500" spans="1:41" ht="15.75" customHeight="1" x14ac:dyDescent="0.25">
      <c r="A500" s="75"/>
      <c r="B500" s="76"/>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row>
    <row r="501" spans="1:41" ht="15.75" customHeight="1" x14ac:dyDescent="0.25">
      <c r="A501" s="75"/>
      <c r="B501" s="76"/>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row>
    <row r="502" spans="1:41" ht="15.75" customHeight="1" x14ac:dyDescent="0.25">
      <c r="A502" s="75"/>
      <c r="B502" s="76"/>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row>
    <row r="503" spans="1:41" ht="15.75" customHeight="1" x14ac:dyDescent="0.25">
      <c r="A503" s="75"/>
      <c r="B503" s="76"/>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row>
    <row r="504" spans="1:41" ht="15.75" customHeight="1" x14ac:dyDescent="0.25">
      <c r="A504" s="75"/>
      <c r="B504" s="76"/>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row>
    <row r="505" spans="1:41" ht="15.75" customHeight="1" x14ac:dyDescent="0.25">
      <c r="A505" s="75"/>
      <c r="B505" s="76"/>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row>
    <row r="506" spans="1:41" ht="15.75" customHeight="1" x14ac:dyDescent="0.25">
      <c r="A506" s="75"/>
      <c r="B506" s="76"/>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row>
    <row r="507" spans="1:41" ht="15.75" customHeight="1" x14ac:dyDescent="0.25">
      <c r="A507" s="75"/>
      <c r="B507" s="76"/>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row>
    <row r="508" spans="1:41" ht="15.75" customHeight="1" x14ac:dyDescent="0.25">
      <c r="A508" s="75"/>
      <c r="B508" s="76"/>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row>
    <row r="509" spans="1:41" ht="15.75" customHeight="1" x14ac:dyDescent="0.25">
      <c r="A509" s="75"/>
      <c r="B509" s="76"/>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row>
    <row r="510" spans="1:41" ht="15.75" customHeight="1" x14ac:dyDescent="0.25">
      <c r="A510" s="75"/>
      <c r="B510" s="76"/>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row>
    <row r="511" spans="1:41" ht="15.75" customHeight="1" x14ac:dyDescent="0.25">
      <c r="A511" s="75"/>
      <c r="B511" s="76"/>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row>
    <row r="512" spans="1:41" ht="15.75" customHeight="1" x14ac:dyDescent="0.25">
      <c r="A512" s="75"/>
      <c r="B512" s="76"/>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row>
    <row r="513" spans="1:41" ht="15.75" customHeight="1" x14ac:dyDescent="0.25">
      <c r="A513" s="75"/>
      <c r="B513" s="76"/>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row>
    <row r="514" spans="1:41" ht="15.75" customHeight="1" x14ac:dyDescent="0.25">
      <c r="A514" s="75"/>
      <c r="B514" s="76"/>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row>
    <row r="515" spans="1:41" ht="15.75" customHeight="1" x14ac:dyDescent="0.25">
      <c r="A515" s="75"/>
      <c r="B515" s="76"/>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row>
    <row r="516" spans="1:41" ht="15.75" customHeight="1" x14ac:dyDescent="0.25">
      <c r="A516" s="75"/>
      <c r="B516" s="76"/>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row>
    <row r="517" spans="1:41" ht="15.75" customHeight="1" x14ac:dyDescent="0.25">
      <c r="A517" s="75"/>
      <c r="B517" s="76"/>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row>
    <row r="518" spans="1:41" ht="15.75" customHeight="1" x14ac:dyDescent="0.25">
      <c r="A518" s="75"/>
      <c r="B518" s="76"/>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row>
    <row r="519" spans="1:41" ht="15.75" customHeight="1" x14ac:dyDescent="0.25">
      <c r="A519" s="75"/>
      <c r="B519" s="76"/>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row>
    <row r="520" spans="1:41" ht="15.75" customHeight="1" x14ac:dyDescent="0.25">
      <c r="A520" s="75"/>
      <c r="B520" s="76"/>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row>
    <row r="521" spans="1:41" ht="15.75" customHeight="1" x14ac:dyDescent="0.25">
      <c r="A521" s="75"/>
      <c r="B521" s="76"/>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row>
    <row r="522" spans="1:41" ht="15.75" customHeight="1" x14ac:dyDescent="0.25">
      <c r="A522" s="75"/>
      <c r="B522" s="76"/>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row>
    <row r="523" spans="1:41" ht="15.75" customHeight="1" x14ac:dyDescent="0.25">
      <c r="A523" s="75"/>
      <c r="B523" s="76"/>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row>
    <row r="524" spans="1:41" ht="15.75" customHeight="1" x14ac:dyDescent="0.25">
      <c r="A524" s="75"/>
      <c r="B524" s="76"/>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row>
    <row r="525" spans="1:41" ht="15.75" customHeight="1" x14ac:dyDescent="0.25">
      <c r="A525" s="75"/>
      <c r="B525" s="76"/>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row>
    <row r="526" spans="1:41" ht="15.75" customHeight="1" x14ac:dyDescent="0.25">
      <c r="A526" s="75"/>
      <c r="B526" s="76"/>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row>
    <row r="527" spans="1:41" ht="15.75" customHeight="1" x14ac:dyDescent="0.25">
      <c r="A527" s="75"/>
      <c r="B527" s="76"/>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row>
    <row r="528" spans="1:41" ht="15.75" customHeight="1" x14ac:dyDescent="0.25">
      <c r="A528" s="75"/>
      <c r="B528" s="76"/>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row>
    <row r="529" spans="1:41" ht="15.75" customHeight="1" x14ac:dyDescent="0.25">
      <c r="A529" s="75"/>
      <c r="B529" s="76"/>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row>
    <row r="530" spans="1:41" ht="15.75" customHeight="1" x14ac:dyDescent="0.25">
      <c r="A530" s="75"/>
      <c r="B530" s="76"/>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row>
    <row r="531" spans="1:41" ht="15.75" customHeight="1" x14ac:dyDescent="0.25">
      <c r="A531" s="75"/>
      <c r="B531" s="76"/>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row>
    <row r="532" spans="1:41" ht="15.75" customHeight="1" x14ac:dyDescent="0.25">
      <c r="A532" s="75"/>
      <c r="B532" s="76"/>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row>
    <row r="533" spans="1:41" ht="15.75" customHeight="1" x14ac:dyDescent="0.25">
      <c r="A533" s="75"/>
      <c r="B533" s="76"/>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row>
    <row r="534" spans="1:41" ht="15.75" customHeight="1" x14ac:dyDescent="0.25">
      <c r="A534" s="75"/>
      <c r="B534" s="76"/>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row>
    <row r="535" spans="1:41" ht="15.75" customHeight="1" x14ac:dyDescent="0.25">
      <c r="A535" s="75"/>
      <c r="B535" s="76"/>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row>
    <row r="536" spans="1:41" ht="15.75" customHeight="1" x14ac:dyDescent="0.25">
      <c r="A536" s="75"/>
      <c r="B536" s="76"/>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row>
    <row r="537" spans="1:41" ht="15.75" customHeight="1" x14ac:dyDescent="0.25">
      <c r="A537" s="75"/>
      <c r="B537" s="76"/>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row>
    <row r="538" spans="1:41" ht="15.75" customHeight="1" x14ac:dyDescent="0.25">
      <c r="A538" s="75"/>
      <c r="B538" s="76"/>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row>
    <row r="539" spans="1:41" ht="15.75" customHeight="1" x14ac:dyDescent="0.25">
      <c r="A539" s="75"/>
      <c r="B539" s="76"/>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row>
    <row r="540" spans="1:41" ht="15.75" customHeight="1" x14ac:dyDescent="0.25">
      <c r="A540" s="75"/>
      <c r="B540" s="76"/>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row>
    <row r="541" spans="1:41" ht="15.75" customHeight="1" x14ac:dyDescent="0.25">
      <c r="A541" s="75"/>
      <c r="B541" s="76"/>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row>
    <row r="542" spans="1:41" ht="15.75" customHeight="1" x14ac:dyDescent="0.25">
      <c r="A542" s="75"/>
      <c r="B542" s="76"/>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row>
    <row r="543" spans="1:41" ht="15.75" customHeight="1" x14ac:dyDescent="0.25">
      <c r="A543" s="75"/>
      <c r="B543" s="76"/>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row>
    <row r="544" spans="1:41" ht="15.75" customHeight="1" x14ac:dyDescent="0.25">
      <c r="A544" s="75"/>
      <c r="B544" s="76"/>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row>
    <row r="545" spans="1:41" ht="15.75" customHeight="1" x14ac:dyDescent="0.25">
      <c r="A545" s="75"/>
      <c r="B545" s="76"/>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row>
    <row r="546" spans="1:41" ht="15.75" customHeight="1" x14ac:dyDescent="0.25">
      <c r="A546" s="75"/>
      <c r="B546" s="76"/>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row>
    <row r="547" spans="1:41" ht="15.75" customHeight="1" x14ac:dyDescent="0.25">
      <c r="A547" s="75"/>
      <c r="B547" s="76"/>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row>
    <row r="548" spans="1:41" ht="15.75" customHeight="1" x14ac:dyDescent="0.25">
      <c r="A548" s="75"/>
      <c r="B548" s="76"/>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row>
    <row r="549" spans="1:41" ht="15.75" customHeight="1" x14ac:dyDescent="0.25">
      <c r="A549" s="75"/>
      <c r="B549" s="76"/>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row>
    <row r="550" spans="1:41" ht="15.75" customHeight="1" x14ac:dyDescent="0.25">
      <c r="A550" s="75"/>
      <c r="B550" s="76"/>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row>
    <row r="551" spans="1:41" ht="15.75" customHeight="1" x14ac:dyDescent="0.25">
      <c r="A551" s="75"/>
      <c r="B551" s="76"/>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row>
    <row r="552" spans="1:41" ht="15.75" customHeight="1" x14ac:dyDescent="0.25">
      <c r="A552" s="75"/>
      <c r="B552" s="76"/>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row>
    <row r="553" spans="1:41" ht="15.75" customHeight="1" x14ac:dyDescent="0.25">
      <c r="A553" s="75"/>
      <c r="B553" s="76"/>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row>
    <row r="554" spans="1:41" ht="15.75" customHeight="1" x14ac:dyDescent="0.25">
      <c r="A554" s="75"/>
      <c r="B554" s="76"/>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row>
    <row r="555" spans="1:41" ht="15.75" customHeight="1" x14ac:dyDescent="0.25">
      <c r="A555" s="75"/>
      <c r="B555" s="76"/>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row>
    <row r="556" spans="1:41" ht="15.75" customHeight="1" x14ac:dyDescent="0.25">
      <c r="A556" s="75"/>
      <c r="B556" s="76"/>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row>
    <row r="557" spans="1:41" ht="15.75" customHeight="1" x14ac:dyDescent="0.25">
      <c r="A557" s="75"/>
      <c r="B557" s="76"/>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row>
    <row r="558" spans="1:41" ht="15.75" customHeight="1" x14ac:dyDescent="0.25">
      <c r="A558" s="75"/>
      <c r="B558" s="76"/>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row>
    <row r="559" spans="1:41" ht="15.75" customHeight="1" x14ac:dyDescent="0.25">
      <c r="A559" s="75"/>
      <c r="B559" s="76"/>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row>
    <row r="560" spans="1:41" ht="15.75" customHeight="1" x14ac:dyDescent="0.25">
      <c r="A560" s="75"/>
      <c r="B560" s="76"/>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row>
    <row r="561" spans="1:41" ht="15.75" customHeight="1" x14ac:dyDescent="0.25">
      <c r="A561" s="75"/>
      <c r="B561" s="76"/>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row>
    <row r="562" spans="1:41" ht="15.75" customHeight="1" x14ac:dyDescent="0.25">
      <c r="A562" s="75"/>
      <c r="B562" s="76"/>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row>
    <row r="563" spans="1:41" ht="15.75" customHeight="1" x14ac:dyDescent="0.25">
      <c r="A563" s="75"/>
      <c r="B563" s="76"/>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row>
    <row r="564" spans="1:41" ht="15.75" customHeight="1" x14ac:dyDescent="0.25">
      <c r="A564" s="75"/>
      <c r="B564" s="76"/>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row>
    <row r="565" spans="1:41" ht="15.75" customHeight="1" x14ac:dyDescent="0.25">
      <c r="A565" s="75"/>
      <c r="B565" s="76"/>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row>
    <row r="566" spans="1:41" ht="15.75" customHeight="1" x14ac:dyDescent="0.25">
      <c r="A566" s="75"/>
      <c r="B566" s="76"/>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row>
    <row r="567" spans="1:41" ht="15.75" customHeight="1" x14ac:dyDescent="0.25">
      <c r="A567" s="75"/>
      <c r="B567" s="76"/>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row>
    <row r="568" spans="1:41" ht="15.75" customHeight="1" x14ac:dyDescent="0.25">
      <c r="A568" s="75"/>
      <c r="B568" s="76"/>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row>
    <row r="569" spans="1:41" ht="15.75" customHeight="1" x14ac:dyDescent="0.25">
      <c r="A569" s="75"/>
      <c r="B569" s="76"/>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row>
    <row r="570" spans="1:41" ht="15.75" customHeight="1" x14ac:dyDescent="0.25">
      <c r="A570" s="75"/>
      <c r="B570" s="76"/>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row>
    <row r="571" spans="1:41" ht="15.75" customHeight="1" x14ac:dyDescent="0.25">
      <c r="A571" s="75"/>
      <c r="B571" s="76"/>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row>
    <row r="572" spans="1:41" ht="15.75" customHeight="1" x14ac:dyDescent="0.25">
      <c r="A572" s="75"/>
      <c r="B572" s="76"/>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row>
    <row r="573" spans="1:41" ht="15.75" customHeight="1" x14ac:dyDescent="0.25">
      <c r="A573" s="75"/>
      <c r="B573" s="76"/>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row>
    <row r="574" spans="1:41" ht="15.75" customHeight="1" x14ac:dyDescent="0.25">
      <c r="A574" s="75"/>
      <c r="B574" s="76"/>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row>
    <row r="575" spans="1:41" ht="15.75" customHeight="1" x14ac:dyDescent="0.25">
      <c r="A575" s="75"/>
      <c r="B575" s="76"/>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row>
    <row r="576" spans="1:41" ht="15.75" customHeight="1" x14ac:dyDescent="0.25">
      <c r="A576" s="75"/>
      <c r="B576" s="76"/>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row>
    <row r="577" spans="1:41" ht="15.75" customHeight="1" x14ac:dyDescent="0.25">
      <c r="A577" s="75"/>
      <c r="B577" s="76"/>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row>
    <row r="578" spans="1:41" ht="15.75" customHeight="1" x14ac:dyDescent="0.25">
      <c r="A578" s="75"/>
      <c r="B578" s="76"/>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row>
    <row r="579" spans="1:41" ht="15.75" customHeight="1" x14ac:dyDescent="0.25">
      <c r="A579" s="75"/>
      <c r="B579" s="76"/>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row>
    <row r="580" spans="1:41" ht="15.75" customHeight="1" x14ac:dyDescent="0.25">
      <c r="A580" s="75"/>
      <c r="B580" s="76"/>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row>
    <row r="581" spans="1:41" ht="15.75" customHeight="1" x14ac:dyDescent="0.25">
      <c r="A581" s="75"/>
      <c r="B581" s="76"/>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row>
    <row r="582" spans="1:41" ht="15.75" customHeight="1" x14ac:dyDescent="0.25">
      <c r="A582" s="75"/>
      <c r="B582" s="76"/>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row>
    <row r="583" spans="1:41" ht="15.75" customHeight="1" x14ac:dyDescent="0.25">
      <c r="A583" s="75"/>
      <c r="B583" s="76"/>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row>
    <row r="584" spans="1:41" ht="15.75" customHeight="1" x14ac:dyDescent="0.25">
      <c r="A584" s="75"/>
      <c r="B584" s="76"/>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row>
    <row r="585" spans="1:41" ht="15.75" customHeight="1" x14ac:dyDescent="0.25">
      <c r="A585" s="75"/>
      <c r="B585" s="76"/>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row>
    <row r="586" spans="1:41" ht="15.75" customHeight="1" x14ac:dyDescent="0.25">
      <c r="A586" s="75"/>
      <c r="B586" s="76"/>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row>
    <row r="587" spans="1:41" ht="15.75" customHeight="1" x14ac:dyDescent="0.25">
      <c r="A587" s="75"/>
      <c r="B587" s="76"/>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row>
    <row r="588" spans="1:41" ht="15.75" customHeight="1" x14ac:dyDescent="0.25">
      <c r="A588" s="75"/>
      <c r="B588" s="76"/>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row>
    <row r="589" spans="1:41" ht="15.75" customHeight="1" x14ac:dyDescent="0.25">
      <c r="A589" s="75"/>
      <c r="B589" s="76"/>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row>
    <row r="590" spans="1:41" ht="15.75" customHeight="1" x14ac:dyDescent="0.25">
      <c r="A590" s="75"/>
      <c r="B590" s="76"/>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row>
    <row r="591" spans="1:41" ht="15.75" customHeight="1" x14ac:dyDescent="0.25">
      <c r="A591" s="75"/>
      <c r="B591" s="76"/>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row>
    <row r="592" spans="1:41" ht="15.75" customHeight="1" x14ac:dyDescent="0.25">
      <c r="A592" s="75"/>
      <c r="B592" s="76"/>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row>
    <row r="593" spans="1:41" ht="15.75" customHeight="1" x14ac:dyDescent="0.25">
      <c r="A593" s="75"/>
      <c r="B593" s="76"/>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row>
    <row r="594" spans="1:41" ht="15.75" customHeight="1" x14ac:dyDescent="0.25">
      <c r="A594" s="75"/>
      <c r="B594" s="76"/>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row>
    <row r="595" spans="1:41" ht="15.75" customHeight="1" x14ac:dyDescent="0.25">
      <c r="A595" s="75"/>
      <c r="B595" s="76"/>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row>
    <row r="596" spans="1:41" ht="15.75" customHeight="1" x14ac:dyDescent="0.25">
      <c r="A596" s="75"/>
      <c r="B596" s="76"/>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row>
    <row r="597" spans="1:41" ht="15.75" customHeight="1" x14ac:dyDescent="0.25">
      <c r="A597" s="75"/>
      <c r="B597" s="76"/>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row>
    <row r="598" spans="1:41" ht="15.75" customHeight="1" x14ac:dyDescent="0.25">
      <c r="A598" s="75"/>
      <c r="B598" s="76"/>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row>
    <row r="599" spans="1:41" ht="15.75" customHeight="1" x14ac:dyDescent="0.25">
      <c r="A599" s="75"/>
      <c r="B599" s="76"/>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row>
    <row r="600" spans="1:41" ht="15.75" customHeight="1" x14ac:dyDescent="0.25">
      <c r="A600" s="75"/>
      <c r="B600" s="76"/>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row>
    <row r="601" spans="1:41" ht="15.75" customHeight="1" x14ac:dyDescent="0.25">
      <c r="A601" s="75"/>
      <c r="B601" s="76"/>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row>
    <row r="602" spans="1:41" ht="15.75" customHeight="1" x14ac:dyDescent="0.25">
      <c r="A602" s="75"/>
      <c r="B602" s="76"/>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row>
    <row r="603" spans="1:41" ht="15.75" customHeight="1" x14ac:dyDescent="0.25">
      <c r="A603" s="75"/>
      <c r="B603" s="76"/>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row>
    <row r="604" spans="1:41" ht="15.75" customHeight="1" x14ac:dyDescent="0.25">
      <c r="A604" s="75"/>
      <c r="B604" s="76"/>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row>
    <row r="605" spans="1:41" ht="15.75" customHeight="1" x14ac:dyDescent="0.25">
      <c r="A605" s="75"/>
      <c r="B605" s="76"/>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row>
    <row r="606" spans="1:41" ht="15.75" customHeight="1" x14ac:dyDescent="0.25">
      <c r="A606" s="75"/>
      <c r="B606" s="76"/>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row>
    <row r="607" spans="1:41" ht="15.75" customHeight="1" x14ac:dyDescent="0.25">
      <c r="A607" s="75"/>
      <c r="B607" s="76"/>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row>
    <row r="608" spans="1:41" ht="15.75" customHeight="1" x14ac:dyDescent="0.25">
      <c r="A608" s="75"/>
      <c r="B608" s="76"/>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row>
    <row r="609" spans="1:41" ht="15.75" customHeight="1" x14ac:dyDescent="0.25">
      <c r="A609" s="75"/>
      <c r="B609" s="76"/>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row>
    <row r="610" spans="1:41" ht="15.75" customHeight="1" x14ac:dyDescent="0.25">
      <c r="A610" s="75"/>
      <c r="B610" s="76"/>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row>
    <row r="611" spans="1:41" ht="15.75" customHeight="1" x14ac:dyDescent="0.25">
      <c r="A611" s="75"/>
      <c r="B611" s="76"/>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row>
    <row r="612" spans="1:41" ht="15.75" customHeight="1" x14ac:dyDescent="0.25">
      <c r="A612" s="75"/>
      <c r="B612" s="76"/>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row>
    <row r="613" spans="1:41" ht="15.75" customHeight="1" x14ac:dyDescent="0.25">
      <c r="A613" s="75"/>
      <c r="B613" s="76"/>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row>
    <row r="614" spans="1:41" ht="15.75" customHeight="1" x14ac:dyDescent="0.25">
      <c r="A614" s="75"/>
      <c r="B614" s="76"/>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row>
    <row r="615" spans="1:41" ht="15.75" customHeight="1" x14ac:dyDescent="0.25">
      <c r="A615" s="75"/>
      <c r="B615" s="76"/>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row>
    <row r="616" spans="1:41" ht="15.75" customHeight="1" x14ac:dyDescent="0.25">
      <c r="A616" s="75"/>
      <c r="B616" s="76"/>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row>
    <row r="617" spans="1:41" ht="15.75" customHeight="1" x14ac:dyDescent="0.25">
      <c r="A617" s="75"/>
      <c r="B617" s="76"/>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row>
    <row r="618" spans="1:41" ht="15.75" customHeight="1" x14ac:dyDescent="0.25">
      <c r="A618" s="75"/>
      <c r="B618" s="76"/>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row>
    <row r="619" spans="1:41" ht="15.75" customHeight="1" x14ac:dyDescent="0.25">
      <c r="A619" s="75"/>
      <c r="B619" s="76"/>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row>
    <row r="620" spans="1:41" ht="15.75" customHeight="1" x14ac:dyDescent="0.25">
      <c r="A620" s="75"/>
      <c r="B620" s="76"/>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row>
    <row r="621" spans="1:41" ht="15.75" customHeight="1" x14ac:dyDescent="0.25">
      <c r="A621" s="75"/>
      <c r="B621" s="76"/>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row>
    <row r="622" spans="1:41" ht="15.75" customHeight="1" x14ac:dyDescent="0.25">
      <c r="A622" s="75"/>
      <c r="B622" s="76"/>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row>
    <row r="623" spans="1:41" ht="15.75" customHeight="1" x14ac:dyDescent="0.25">
      <c r="A623" s="75"/>
      <c r="B623" s="76"/>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row>
    <row r="624" spans="1:41" ht="15.75" customHeight="1" x14ac:dyDescent="0.25">
      <c r="A624" s="75"/>
      <c r="B624" s="76"/>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row>
    <row r="625" spans="1:41" ht="15.75" customHeight="1" x14ac:dyDescent="0.25">
      <c r="A625" s="75"/>
      <c r="B625" s="76"/>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row>
    <row r="626" spans="1:41" ht="15.75" customHeight="1" x14ac:dyDescent="0.25">
      <c r="A626" s="75"/>
      <c r="B626" s="76"/>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row>
    <row r="627" spans="1:41" ht="15.75" customHeight="1" x14ac:dyDescent="0.25">
      <c r="A627" s="75"/>
      <c r="B627" s="76"/>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row>
    <row r="628" spans="1:41" ht="15.75" customHeight="1" x14ac:dyDescent="0.25">
      <c r="A628" s="75"/>
      <c r="B628" s="76"/>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row>
    <row r="629" spans="1:41" ht="15.75" customHeight="1" x14ac:dyDescent="0.25">
      <c r="A629" s="75"/>
      <c r="B629" s="76"/>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row>
    <row r="630" spans="1:41" ht="15.75" customHeight="1" x14ac:dyDescent="0.25">
      <c r="A630" s="75"/>
      <c r="B630" s="76"/>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row>
    <row r="631" spans="1:41" ht="15.75" customHeight="1" x14ac:dyDescent="0.25">
      <c r="A631" s="75"/>
      <c r="B631" s="76"/>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row>
    <row r="632" spans="1:41" ht="15.75" customHeight="1" x14ac:dyDescent="0.25">
      <c r="A632" s="75"/>
      <c r="B632" s="76"/>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row>
    <row r="633" spans="1:41" ht="15.75" customHeight="1" x14ac:dyDescent="0.25">
      <c r="A633" s="75"/>
      <c r="B633" s="76"/>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row>
    <row r="634" spans="1:41" ht="15.75" customHeight="1" x14ac:dyDescent="0.25">
      <c r="A634" s="75"/>
      <c r="B634" s="76"/>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row>
    <row r="635" spans="1:41" ht="15.75" customHeight="1" x14ac:dyDescent="0.25">
      <c r="A635" s="75"/>
      <c r="B635" s="76"/>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row>
    <row r="636" spans="1:41" ht="15.75" customHeight="1" x14ac:dyDescent="0.25">
      <c r="A636" s="75"/>
      <c r="B636" s="76"/>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row>
    <row r="637" spans="1:41" ht="15.75" customHeight="1" x14ac:dyDescent="0.25">
      <c r="A637" s="75"/>
      <c r="B637" s="76"/>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row>
    <row r="638" spans="1:41" ht="15.75" customHeight="1" x14ac:dyDescent="0.25">
      <c r="A638" s="75"/>
      <c r="B638" s="76"/>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row>
    <row r="639" spans="1:41" ht="15.75" customHeight="1" x14ac:dyDescent="0.25">
      <c r="A639" s="75"/>
      <c r="B639" s="76"/>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row>
    <row r="640" spans="1:41" ht="15.75" customHeight="1" x14ac:dyDescent="0.25">
      <c r="A640" s="75"/>
      <c r="B640" s="76"/>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row>
    <row r="641" spans="1:41" ht="15.75" customHeight="1" x14ac:dyDescent="0.25">
      <c r="A641" s="75"/>
      <c r="B641" s="76"/>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row>
    <row r="642" spans="1:41" ht="15.75" customHeight="1" x14ac:dyDescent="0.25">
      <c r="A642" s="75"/>
      <c r="B642" s="76"/>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row>
    <row r="643" spans="1:41" ht="15.75" customHeight="1" x14ac:dyDescent="0.25">
      <c r="A643" s="75"/>
      <c r="B643" s="76"/>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row>
    <row r="644" spans="1:41" ht="15.75" customHeight="1" x14ac:dyDescent="0.25">
      <c r="A644" s="75"/>
      <c r="B644" s="76"/>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row>
    <row r="645" spans="1:41" ht="15.75" customHeight="1" x14ac:dyDescent="0.25">
      <c r="A645" s="75"/>
      <c r="B645" s="76"/>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row>
    <row r="646" spans="1:41" ht="15.75" customHeight="1" x14ac:dyDescent="0.25">
      <c r="A646" s="75"/>
      <c r="B646" s="76"/>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row>
    <row r="647" spans="1:41" ht="15.75" customHeight="1" x14ac:dyDescent="0.25">
      <c r="A647" s="75"/>
      <c r="B647" s="76"/>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row>
    <row r="648" spans="1:41" ht="15.75" customHeight="1" x14ac:dyDescent="0.25">
      <c r="A648" s="75"/>
      <c r="B648" s="76"/>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row>
    <row r="649" spans="1:41" ht="15.75" customHeight="1" x14ac:dyDescent="0.25">
      <c r="A649" s="75"/>
      <c r="B649" s="76"/>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row>
    <row r="650" spans="1:41" ht="15.75" customHeight="1" x14ac:dyDescent="0.25">
      <c r="A650" s="75"/>
      <c r="B650" s="76"/>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row>
    <row r="651" spans="1:41" ht="15.75" customHeight="1" x14ac:dyDescent="0.25">
      <c r="A651" s="75"/>
      <c r="B651" s="76"/>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row>
    <row r="652" spans="1:41" ht="15.75" customHeight="1" x14ac:dyDescent="0.25">
      <c r="A652" s="75"/>
      <c r="B652" s="76"/>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row>
    <row r="653" spans="1:41" ht="15.75" customHeight="1" x14ac:dyDescent="0.25">
      <c r="A653" s="75"/>
      <c r="B653" s="76"/>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row>
    <row r="654" spans="1:41" ht="15.75" customHeight="1" x14ac:dyDescent="0.25">
      <c r="A654" s="75"/>
      <c r="B654" s="76"/>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row>
    <row r="655" spans="1:41" ht="15.75" customHeight="1" x14ac:dyDescent="0.25">
      <c r="A655" s="75"/>
      <c r="B655" s="76"/>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row>
    <row r="656" spans="1:41" ht="15.75" customHeight="1" x14ac:dyDescent="0.25">
      <c r="A656" s="75"/>
      <c r="B656" s="76"/>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row>
    <row r="657" spans="1:41" ht="15.75" customHeight="1" x14ac:dyDescent="0.25">
      <c r="A657" s="75"/>
      <c r="B657" s="76"/>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row>
    <row r="658" spans="1:41" ht="15.75" customHeight="1" x14ac:dyDescent="0.25">
      <c r="A658" s="75"/>
      <c r="B658" s="76"/>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row>
    <row r="659" spans="1:41" ht="15.75" customHeight="1" x14ac:dyDescent="0.25">
      <c r="A659" s="75"/>
      <c r="B659" s="76"/>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row>
    <row r="660" spans="1:41" ht="15.75" customHeight="1" x14ac:dyDescent="0.25">
      <c r="A660" s="75"/>
      <c r="B660" s="76"/>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row>
    <row r="661" spans="1:41" ht="15.75" customHeight="1" x14ac:dyDescent="0.25">
      <c r="A661" s="75"/>
      <c r="B661" s="76"/>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row>
    <row r="662" spans="1:41" ht="15.75" customHeight="1" x14ac:dyDescent="0.25">
      <c r="A662" s="75"/>
      <c r="B662" s="76"/>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row>
    <row r="663" spans="1:41" ht="15.75" customHeight="1" x14ac:dyDescent="0.25">
      <c r="A663" s="75"/>
      <c r="B663" s="76"/>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row>
    <row r="664" spans="1:41" ht="15.75" customHeight="1" x14ac:dyDescent="0.25">
      <c r="A664" s="75"/>
      <c r="B664" s="76"/>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row>
    <row r="665" spans="1:41" ht="15.75" customHeight="1" x14ac:dyDescent="0.25">
      <c r="A665" s="75"/>
      <c r="B665" s="76"/>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row>
    <row r="666" spans="1:41" ht="15.75" customHeight="1" x14ac:dyDescent="0.25">
      <c r="A666" s="75"/>
      <c r="B666" s="76"/>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row>
    <row r="667" spans="1:41" ht="15.75" customHeight="1" x14ac:dyDescent="0.25">
      <c r="A667" s="75"/>
      <c r="B667" s="76"/>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row>
    <row r="668" spans="1:41" ht="15.75" customHeight="1" x14ac:dyDescent="0.25">
      <c r="A668" s="75"/>
      <c r="B668" s="76"/>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row>
    <row r="669" spans="1:41" ht="15.75" customHeight="1" x14ac:dyDescent="0.25">
      <c r="A669" s="75"/>
      <c r="B669" s="76"/>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row>
    <row r="670" spans="1:41" ht="15.75" customHeight="1" x14ac:dyDescent="0.25">
      <c r="A670" s="75"/>
      <c r="B670" s="76"/>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row>
    <row r="671" spans="1:41" ht="15.75" customHeight="1" x14ac:dyDescent="0.25">
      <c r="A671" s="75"/>
      <c r="B671" s="76"/>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row>
    <row r="672" spans="1:41" ht="15.75" customHeight="1" x14ac:dyDescent="0.25">
      <c r="A672" s="75"/>
      <c r="B672" s="76"/>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row>
    <row r="673" spans="1:41" ht="15.75" customHeight="1" x14ac:dyDescent="0.25">
      <c r="A673" s="75"/>
      <c r="B673" s="76"/>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row>
    <row r="674" spans="1:41" ht="15.75" customHeight="1" x14ac:dyDescent="0.25">
      <c r="A674" s="75"/>
      <c r="B674" s="76"/>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row>
    <row r="675" spans="1:41" ht="15.75" customHeight="1" x14ac:dyDescent="0.25">
      <c r="A675" s="75"/>
      <c r="B675" s="76"/>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row>
    <row r="676" spans="1:41" ht="15.75" customHeight="1" x14ac:dyDescent="0.25">
      <c r="A676" s="75"/>
      <c r="B676" s="76"/>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row>
    <row r="677" spans="1:41" ht="15.75" customHeight="1" x14ac:dyDescent="0.25">
      <c r="A677" s="75"/>
      <c r="B677" s="76"/>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row>
    <row r="678" spans="1:41" ht="15.75" customHeight="1" x14ac:dyDescent="0.25">
      <c r="A678" s="75"/>
      <c r="B678" s="76"/>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row>
    <row r="679" spans="1:41" ht="15.75" customHeight="1" x14ac:dyDescent="0.25">
      <c r="A679" s="75"/>
      <c r="B679" s="76"/>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row>
    <row r="680" spans="1:41" ht="15.75" customHeight="1" x14ac:dyDescent="0.25">
      <c r="A680" s="75"/>
      <c r="B680" s="76"/>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row>
    <row r="681" spans="1:41" ht="15.75" customHeight="1" x14ac:dyDescent="0.25">
      <c r="A681" s="75"/>
      <c r="B681" s="76"/>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row>
    <row r="682" spans="1:41" ht="15.75" customHeight="1" x14ac:dyDescent="0.25">
      <c r="A682" s="75"/>
      <c r="B682" s="76"/>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row>
    <row r="683" spans="1:41" ht="15.75" customHeight="1" x14ac:dyDescent="0.25">
      <c r="A683" s="75"/>
      <c r="B683" s="76"/>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row>
    <row r="684" spans="1:41" ht="15.75" customHeight="1" x14ac:dyDescent="0.25">
      <c r="A684" s="75"/>
      <c r="B684" s="76"/>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row>
    <row r="685" spans="1:41" ht="15.75" customHeight="1" x14ac:dyDescent="0.25">
      <c r="A685" s="75"/>
      <c r="B685" s="76"/>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row>
    <row r="686" spans="1:41" ht="15.75" customHeight="1" x14ac:dyDescent="0.25">
      <c r="A686" s="75"/>
      <c r="B686" s="76"/>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row>
    <row r="687" spans="1:41" ht="15.75" customHeight="1" x14ac:dyDescent="0.25">
      <c r="A687" s="75"/>
      <c r="B687" s="76"/>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row>
    <row r="688" spans="1:41" ht="15.75" customHeight="1" x14ac:dyDescent="0.25">
      <c r="A688" s="75"/>
      <c r="B688" s="76"/>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row>
    <row r="689" spans="1:41" ht="15.75" customHeight="1" x14ac:dyDescent="0.25">
      <c r="A689" s="75"/>
      <c r="B689" s="76"/>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row>
    <row r="690" spans="1:41" ht="15.75" customHeight="1" x14ac:dyDescent="0.25">
      <c r="A690" s="75"/>
      <c r="B690" s="76"/>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row>
    <row r="691" spans="1:41" ht="15.75" customHeight="1" x14ac:dyDescent="0.25">
      <c r="A691" s="75"/>
      <c r="B691" s="76"/>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row>
    <row r="692" spans="1:41" ht="15.75" customHeight="1" x14ac:dyDescent="0.25">
      <c r="A692" s="75"/>
      <c r="B692" s="76"/>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row>
    <row r="693" spans="1:41" ht="15.75" customHeight="1" x14ac:dyDescent="0.25">
      <c r="A693" s="75"/>
      <c r="B693" s="76"/>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row>
    <row r="694" spans="1:41" ht="15.75" customHeight="1" x14ac:dyDescent="0.25">
      <c r="A694" s="75"/>
      <c r="B694" s="76"/>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row>
    <row r="695" spans="1:41" ht="15.75" customHeight="1" x14ac:dyDescent="0.25">
      <c r="A695" s="75"/>
      <c r="B695" s="76"/>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row>
    <row r="696" spans="1:41" ht="15.75" customHeight="1" x14ac:dyDescent="0.25">
      <c r="A696" s="75"/>
      <c r="B696" s="76"/>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row>
    <row r="697" spans="1:41" ht="15.75" customHeight="1" x14ac:dyDescent="0.25">
      <c r="A697" s="75"/>
      <c r="B697" s="76"/>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row>
    <row r="698" spans="1:41" ht="15.75" customHeight="1" x14ac:dyDescent="0.25">
      <c r="A698" s="75"/>
      <c r="B698" s="76"/>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row>
    <row r="699" spans="1:41" ht="15.75" customHeight="1" x14ac:dyDescent="0.25">
      <c r="A699" s="75"/>
      <c r="B699" s="76"/>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row>
    <row r="700" spans="1:41" ht="15.75" customHeight="1" x14ac:dyDescent="0.25">
      <c r="A700" s="75"/>
      <c r="B700" s="76"/>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row>
    <row r="701" spans="1:41" ht="15.75" customHeight="1" x14ac:dyDescent="0.25">
      <c r="A701" s="75"/>
      <c r="B701" s="76"/>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row>
    <row r="702" spans="1:41" ht="15.75" customHeight="1" x14ac:dyDescent="0.25">
      <c r="A702" s="75"/>
      <c r="B702" s="76"/>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row>
    <row r="703" spans="1:41" ht="15.75" customHeight="1" x14ac:dyDescent="0.25">
      <c r="A703" s="75"/>
      <c r="B703" s="76"/>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row>
    <row r="704" spans="1:41" ht="15.75" customHeight="1" x14ac:dyDescent="0.25">
      <c r="A704" s="75"/>
      <c r="B704" s="76"/>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row>
    <row r="705" spans="1:41" ht="15.75" customHeight="1" x14ac:dyDescent="0.25">
      <c r="A705" s="75"/>
      <c r="B705" s="76"/>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row>
    <row r="706" spans="1:41" ht="15.75" customHeight="1" x14ac:dyDescent="0.25">
      <c r="A706" s="75"/>
      <c r="B706" s="76"/>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row>
    <row r="707" spans="1:41" ht="15.75" customHeight="1" x14ac:dyDescent="0.25">
      <c r="A707" s="75"/>
      <c r="B707" s="76"/>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row>
    <row r="708" spans="1:41" ht="15.75" customHeight="1" x14ac:dyDescent="0.25">
      <c r="A708" s="75"/>
      <c r="B708" s="76"/>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row>
    <row r="709" spans="1:41" ht="15.75" customHeight="1" x14ac:dyDescent="0.25">
      <c r="A709" s="75"/>
      <c r="B709" s="76"/>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row>
    <row r="710" spans="1:41" ht="15.75" customHeight="1" x14ac:dyDescent="0.25">
      <c r="A710" s="75"/>
      <c r="B710" s="76"/>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row>
    <row r="711" spans="1:41" ht="15.75" customHeight="1" x14ac:dyDescent="0.25">
      <c r="A711" s="75"/>
      <c r="B711" s="76"/>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row>
    <row r="712" spans="1:41" ht="15.75" customHeight="1" x14ac:dyDescent="0.25">
      <c r="A712" s="75"/>
      <c r="B712" s="76"/>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row>
    <row r="713" spans="1:41" ht="15.75" customHeight="1" x14ac:dyDescent="0.25">
      <c r="A713" s="75"/>
      <c r="B713" s="76"/>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row>
    <row r="714" spans="1:41" ht="15.75" customHeight="1" x14ac:dyDescent="0.25">
      <c r="A714" s="75"/>
      <c r="B714" s="76"/>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row>
    <row r="715" spans="1:41" ht="15.75" customHeight="1" x14ac:dyDescent="0.25">
      <c r="A715" s="75"/>
      <c r="B715" s="76"/>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row>
    <row r="716" spans="1:41" ht="15.75" customHeight="1" x14ac:dyDescent="0.25">
      <c r="A716" s="75"/>
      <c r="B716" s="76"/>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row>
    <row r="717" spans="1:41" ht="15.75" customHeight="1" x14ac:dyDescent="0.25">
      <c r="A717" s="75"/>
      <c r="B717" s="76"/>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row>
    <row r="718" spans="1:41" ht="15.75" customHeight="1" x14ac:dyDescent="0.25">
      <c r="A718" s="75"/>
      <c r="B718" s="76"/>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row>
    <row r="719" spans="1:41" ht="15.75" customHeight="1" x14ac:dyDescent="0.25">
      <c r="A719" s="75"/>
      <c r="B719" s="76"/>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row>
    <row r="720" spans="1:41" ht="15.75" customHeight="1" x14ac:dyDescent="0.25">
      <c r="A720" s="75"/>
      <c r="B720" s="76"/>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row>
    <row r="721" spans="1:41" ht="15.75" customHeight="1" x14ac:dyDescent="0.25">
      <c r="A721" s="75"/>
      <c r="B721" s="76"/>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row>
    <row r="722" spans="1:41" ht="15.75" customHeight="1" x14ac:dyDescent="0.25">
      <c r="A722" s="75"/>
      <c r="B722" s="76"/>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row>
    <row r="723" spans="1:41" ht="15.75" customHeight="1" x14ac:dyDescent="0.25">
      <c r="A723" s="75"/>
      <c r="B723" s="76"/>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row>
    <row r="724" spans="1:41" ht="15.75" customHeight="1" x14ac:dyDescent="0.25">
      <c r="A724" s="75"/>
      <c r="B724" s="76"/>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row>
    <row r="725" spans="1:41" ht="15.75" customHeight="1" x14ac:dyDescent="0.25">
      <c r="A725" s="75"/>
      <c r="B725" s="76"/>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row>
    <row r="726" spans="1:41" ht="15.75" customHeight="1" x14ac:dyDescent="0.25">
      <c r="A726" s="75"/>
      <c r="B726" s="76"/>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row>
    <row r="727" spans="1:41" ht="15.75" customHeight="1" x14ac:dyDescent="0.25">
      <c r="A727" s="75"/>
      <c r="B727" s="76"/>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row>
    <row r="728" spans="1:41" ht="15.75" customHeight="1" x14ac:dyDescent="0.25">
      <c r="A728" s="75"/>
      <c r="B728" s="76"/>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row>
    <row r="729" spans="1:41" ht="15.75" customHeight="1" x14ac:dyDescent="0.25">
      <c r="A729" s="75"/>
      <c r="B729" s="76"/>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row>
    <row r="730" spans="1:41" ht="15.75" customHeight="1" x14ac:dyDescent="0.25">
      <c r="A730" s="75"/>
      <c r="B730" s="76"/>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row>
    <row r="731" spans="1:41" ht="15.75" customHeight="1" x14ac:dyDescent="0.25">
      <c r="A731" s="75"/>
      <c r="B731" s="76"/>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row>
    <row r="732" spans="1:41" ht="15.75" customHeight="1" x14ac:dyDescent="0.25">
      <c r="A732" s="75"/>
      <c r="B732" s="76"/>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row>
    <row r="733" spans="1:41" ht="15.75" customHeight="1" x14ac:dyDescent="0.25">
      <c r="A733" s="75"/>
      <c r="B733" s="76"/>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row>
    <row r="734" spans="1:41" ht="15.75" customHeight="1" x14ac:dyDescent="0.25">
      <c r="A734" s="75"/>
      <c r="B734" s="76"/>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row>
    <row r="735" spans="1:41" ht="15.75" customHeight="1" x14ac:dyDescent="0.25">
      <c r="A735" s="75"/>
      <c r="B735" s="76"/>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row>
    <row r="736" spans="1:41" ht="15.75" customHeight="1" x14ac:dyDescent="0.25">
      <c r="A736" s="75"/>
      <c r="B736" s="76"/>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row>
    <row r="737" spans="1:41" ht="15.75" customHeight="1" x14ac:dyDescent="0.25">
      <c r="A737" s="75"/>
      <c r="B737" s="76"/>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row>
    <row r="738" spans="1:41" ht="15.75" customHeight="1" x14ac:dyDescent="0.25">
      <c r="A738" s="75"/>
      <c r="B738" s="76"/>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row>
    <row r="739" spans="1:41" ht="15.75" customHeight="1" x14ac:dyDescent="0.25">
      <c r="A739" s="75"/>
      <c r="B739" s="76"/>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row>
    <row r="740" spans="1:41" ht="15.75" customHeight="1" x14ac:dyDescent="0.25">
      <c r="A740" s="75"/>
      <c r="B740" s="76"/>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row>
    <row r="741" spans="1:41" ht="15.75" customHeight="1" x14ac:dyDescent="0.25">
      <c r="A741" s="75"/>
      <c r="B741" s="76"/>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row>
    <row r="742" spans="1:41" ht="15.75" customHeight="1" x14ac:dyDescent="0.25">
      <c r="A742" s="75"/>
      <c r="B742" s="76"/>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row>
    <row r="743" spans="1:41" ht="15.75" customHeight="1" x14ac:dyDescent="0.25">
      <c r="A743" s="75"/>
      <c r="B743" s="76"/>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row>
    <row r="744" spans="1:41" ht="15.75" customHeight="1" x14ac:dyDescent="0.25">
      <c r="A744" s="75"/>
      <c r="B744" s="76"/>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row>
    <row r="745" spans="1:41" ht="15.75" customHeight="1" x14ac:dyDescent="0.25">
      <c r="A745" s="75"/>
      <c r="B745" s="76"/>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row>
    <row r="746" spans="1:41" ht="15.75" customHeight="1" x14ac:dyDescent="0.25">
      <c r="A746" s="75"/>
      <c r="B746" s="76"/>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row>
    <row r="747" spans="1:41" ht="15.75" customHeight="1" x14ac:dyDescent="0.25">
      <c r="A747" s="75"/>
      <c r="B747" s="76"/>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row>
    <row r="748" spans="1:41" ht="15.75" customHeight="1" x14ac:dyDescent="0.25">
      <c r="A748" s="75"/>
      <c r="B748" s="76"/>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row>
    <row r="749" spans="1:41" ht="15.75" customHeight="1" x14ac:dyDescent="0.25">
      <c r="A749" s="75"/>
      <c r="B749" s="76"/>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row>
    <row r="750" spans="1:41" ht="15.75" customHeight="1" x14ac:dyDescent="0.25">
      <c r="A750" s="75"/>
      <c r="B750" s="76"/>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row>
    <row r="751" spans="1:41" ht="15.75" customHeight="1" x14ac:dyDescent="0.25">
      <c r="A751" s="75"/>
      <c r="B751" s="76"/>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row>
    <row r="752" spans="1:41" ht="15.75" customHeight="1" x14ac:dyDescent="0.25">
      <c r="A752" s="75"/>
      <c r="B752" s="76"/>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row>
    <row r="753" spans="1:41" ht="15.75" customHeight="1" x14ac:dyDescent="0.25">
      <c r="A753" s="75"/>
      <c r="B753" s="76"/>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row>
    <row r="754" spans="1:41" ht="15.75" customHeight="1" x14ac:dyDescent="0.25">
      <c r="A754" s="75"/>
      <c r="B754" s="76"/>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row>
    <row r="755" spans="1:41" ht="15.75" customHeight="1" x14ac:dyDescent="0.25">
      <c r="A755" s="75"/>
      <c r="B755" s="76"/>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row>
    <row r="756" spans="1:41" ht="15.75" customHeight="1" x14ac:dyDescent="0.25">
      <c r="A756" s="75"/>
      <c r="B756" s="76"/>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row>
    <row r="757" spans="1:41" ht="15.75" customHeight="1" x14ac:dyDescent="0.25">
      <c r="A757" s="75"/>
      <c r="B757" s="76"/>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row>
    <row r="758" spans="1:41" ht="15.75" customHeight="1" x14ac:dyDescent="0.25">
      <c r="A758" s="75"/>
      <c r="B758" s="76"/>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row>
    <row r="759" spans="1:41" ht="15.75" customHeight="1" x14ac:dyDescent="0.25">
      <c r="A759" s="75"/>
      <c r="B759" s="76"/>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row>
    <row r="760" spans="1:41" ht="15.75" customHeight="1" x14ac:dyDescent="0.25">
      <c r="A760" s="75"/>
      <c r="B760" s="76"/>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row>
    <row r="761" spans="1:41" ht="15.75" customHeight="1" x14ac:dyDescent="0.25">
      <c r="A761" s="75"/>
      <c r="B761" s="76"/>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row>
    <row r="762" spans="1:41" ht="15.75" customHeight="1" x14ac:dyDescent="0.25">
      <c r="A762" s="75"/>
      <c r="B762" s="76"/>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row>
    <row r="763" spans="1:41" ht="15.75" customHeight="1" x14ac:dyDescent="0.25">
      <c r="A763" s="75"/>
      <c r="B763" s="76"/>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row>
    <row r="764" spans="1:41" ht="15.75" customHeight="1" x14ac:dyDescent="0.25">
      <c r="A764" s="75"/>
      <c r="B764" s="76"/>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row>
    <row r="765" spans="1:41" ht="15.75" customHeight="1" x14ac:dyDescent="0.25">
      <c r="A765" s="75"/>
      <c r="B765" s="76"/>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row>
    <row r="766" spans="1:41" ht="15.75" customHeight="1" x14ac:dyDescent="0.25">
      <c r="A766" s="75"/>
      <c r="B766" s="76"/>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row>
    <row r="767" spans="1:41" ht="15.75" customHeight="1" x14ac:dyDescent="0.25">
      <c r="A767" s="75"/>
      <c r="B767" s="76"/>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row>
    <row r="768" spans="1:41" ht="15.75" customHeight="1" x14ac:dyDescent="0.25">
      <c r="A768" s="75"/>
      <c r="B768" s="76"/>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row>
    <row r="769" spans="1:41" ht="15.75" customHeight="1" x14ac:dyDescent="0.25">
      <c r="A769" s="75"/>
      <c r="B769" s="76"/>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row>
    <row r="770" spans="1:41" ht="15.75" customHeight="1" x14ac:dyDescent="0.25">
      <c r="A770" s="75"/>
      <c r="B770" s="76"/>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row>
    <row r="771" spans="1:41" ht="15.75" customHeight="1" x14ac:dyDescent="0.25">
      <c r="A771" s="75"/>
      <c r="B771" s="76"/>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row>
    <row r="772" spans="1:41" ht="15.75" customHeight="1" x14ac:dyDescent="0.25">
      <c r="A772" s="75"/>
      <c r="B772" s="76"/>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row>
    <row r="773" spans="1:41" ht="15.75" customHeight="1" x14ac:dyDescent="0.25">
      <c r="A773" s="75"/>
      <c r="B773" s="76"/>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row>
    <row r="774" spans="1:41" ht="15.75" customHeight="1" x14ac:dyDescent="0.25">
      <c r="A774" s="75"/>
      <c r="B774" s="76"/>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row>
    <row r="775" spans="1:41" ht="15.75" customHeight="1" x14ac:dyDescent="0.25">
      <c r="A775" s="75"/>
      <c r="B775" s="76"/>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row>
    <row r="776" spans="1:41" ht="15.75" customHeight="1" x14ac:dyDescent="0.25">
      <c r="A776" s="75"/>
      <c r="B776" s="76"/>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row>
    <row r="777" spans="1:41" ht="15.75" customHeight="1" x14ac:dyDescent="0.25">
      <c r="A777" s="75"/>
      <c r="B777" s="76"/>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row>
    <row r="778" spans="1:41" ht="15.75" customHeight="1" x14ac:dyDescent="0.25">
      <c r="A778" s="75"/>
      <c r="B778" s="76"/>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row>
    <row r="779" spans="1:41" ht="15.75" customHeight="1" x14ac:dyDescent="0.25">
      <c r="A779" s="75"/>
      <c r="B779" s="76"/>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row>
    <row r="780" spans="1:41" ht="15.75" customHeight="1" x14ac:dyDescent="0.25">
      <c r="A780" s="75"/>
      <c r="B780" s="76"/>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row>
    <row r="781" spans="1:41" ht="15.75" customHeight="1" x14ac:dyDescent="0.25">
      <c r="A781" s="75"/>
      <c r="B781" s="76"/>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row>
    <row r="782" spans="1:41" ht="15.75" customHeight="1" x14ac:dyDescent="0.25">
      <c r="A782" s="75"/>
      <c r="B782" s="76"/>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row>
    <row r="783" spans="1:41" ht="15.75" customHeight="1" x14ac:dyDescent="0.25">
      <c r="A783" s="75"/>
      <c r="B783" s="76"/>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row>
    <row r="784" spans="1:41" ht="15.75" customHeight="1" x14ac:dyDescent="0.25">
      <c r="A784" s="75"/>
      <c r="B784" s="76"/>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row>
    <row r="785" spans="1:41" ht="15.75" customHeight="1" x14ac:dyDescent="0.25">
      <c r="A785" s="75"/>
      <c r="B785" s="76"/>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row>
    <row r="786" spans="1:41" ht="15.75" customHeight="1" x14ac:dyDescent="0.25">
      <c r="A786" s="75"/>
      <c r="B786" s="76"/>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row>
    <row r="787" spans="1:41" ht="15.75" customHeight="1" x14ac:dyDescent="0.25">
      <c r="A787" s="75"/>
      <c r="B787" s="76"/>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row>
    <row r="788" spans="1:41" ht="15.75" customHeight="1" x14ac:dyDescent="0.25">
      <c r="A788" s="75"/>
      <c r="B788" s="76"/>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row>
    <row r="789" spans="1:41" ht="15.75" customHeight="1" x14ac:dyDescent="0.25">
      <c r="A789" s="75"/>
      <c r="B789" s="76"/>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row>
    <row r="790" spans="1:41" ht="15.75" customHeight="1" x14ac:dyDescent="0.25">
      <c r="A790" s="75"/>
      <c r="B790" s="76"/>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row>
    <row r="791" spans="1:41" ht="15.75" customHeight="1" x14ac:dyDescent="0.25">
      <c r="A791" s="75"/>
      <c r="B791" s="76"/>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row>
    <row r="792" spans="1:41" ht="15.75" customHeight="1" x14ac:dyDescent="0.25">
      <c r="A792" s="75"/>
      <c r="B792" s="76"/>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row>
    <row r="793" spans="1:41" ht="15.75" customHeight="1" x14ac:dyDescent="0.25">
      <c r="A793" s="75"/>
      <c r="B793" s="76"/>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row>
    <row r="794" spans="1:41" ht="15.75" customHeight="1" x14ac:dyDescent="0.25">
      <c r="A794" s="75"/>
      <c r="B794" s="76"/>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row>
    <row r="795" spans="1:41" ht="15.75" customHeight="1" x14ac:dyDescent="0.25">
      <c r="A795" s="75"/>
      <c r="B795" s="76"/>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row>
    <row r="796" spans="1:41" ht="15.75" customHeight="1" x14ac:dyDescent="0.25">
      <c r="A796" s="75"/>
      <c r="B796" s="76"/>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row>
    <row r="797" spans="1:41" ht="15.75" customHeight="1" x14ac:dyDescent="0.25">
      <c r="A797" s="75"/>
      <c r="B797" s="76"/>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row>
    <row r="798" spans="1:41" ht="15.75" customHeight="1" x14ac:dyDescent="0.25">
      <c r="A798" s="75"/>
      <c r="B798" s="76"/>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row>
    <row r="799" spans="1:41" ht="15.75" customHeight="1" x14ac:dyDescent="0.25">
      <c r="A799" s="75"/>
      <c r="B799" s="76"/>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row>
    <row r="800" spans="1:41" ht="15.75" customHeight="1" x14ac:dyDescent="0.25">
      <c r="A800" s="75"/>
      <c r="B800" s="76"/>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row>
    <row r="801" spans="1:41" ht="15.75" customHeight="1" x14ac:dyDescent="0.25">
      <c r="A801" s="75"/>
      <c r="B801" s="76"/>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row>
    <row r="802" spans="1:41" ht="15.75" customHeight="1" x14ac:dyDescent="0.25">
      <c r="A802" s="75"/>
      <c r="B802" s="76"/>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row>
    <row r="803" spans="1:41" ht="15.75" customHeight="1" x14ac:dyDescent="0.25">
      <c r="A803" s="75"/>
      <c r="B803" s="76"/>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row>
    <row r="804" spans="1:41" ht="15.75" customHeight="1" x14ac:dyDescent="0.25">
      <c r="A804" s="75"/>
      <c r="B804" s="76"/>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row>
    <row r="805" spans="1:41" ht="15.75" customHeight="1" x14ac:dyDescent="0.25">
      <c r="A805" s="75"/>
      <c r="B805" s="76"/>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row>
    <row r="806" spans="1:41" ht="15.75" customHeight="1" x14ac:dyDescent="0.25">
      <c r="A806" s="75"/>
      <c r="B806" s="76"/>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row>
    <row r="807" spans="1:41" ht="15.75" customHeight="1" x14ac:dyDescent="0.25">
      <c r="A807" s="75"/>
      <c r="B807" s="76"/>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row>
    <row r="808" spans="1:41" ht="15.75" customHeight="1" x14ac:dyDescent="0.25">
      <c r="A808" s="75"/>
      <c r="B808" s="76"/>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row>
    <row r="809" spans="1:41" ht="15.75" customHeight="1" x14ac:dyDescent="0.25">
      <c r="A809" s="75"/>
      <c r="B809" s="76"/>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row>
    <row r="810" spans="1:41" ht="15.75" customHeight="1" x14ac:dyDescent="0.25">
      <c r="A810" s="75"/>
      <c r="B810" s="76"/>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row>
    <row r="811" spans="1:41" ht="15.75" customHeight="1" x14ac:dyDescent="0.25">
      <c r="A811" s="75"/>
      <c r="B811" s="76"/>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row>
    <row r="812" spans="1:41" ht="15.75" customHeight="1" x14ac:dyDescent="0.25">
      <c r="A812" s="75"/>
      <c r="B812" s="76"/>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row>
    <row r="813" spans="1:41" ht="15.75" customHeight="1" x14ac:dyDescent="0.25">
      <c r="A813" s="75"/>
      <c r="B813" s="76"/>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row>
    <row r="814" spans="1:41" ht="15.75" customHeight="1" x14ac:dyDescent="0.25">
      <c r="A814" s="75"/>
      <c r="B814" s="76"/>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row>
    <row r="815" spans="1:41" ht="15.75" customHeight="1" x14ac:dyDescent="0.25">
      <c r="A815" s="75"/>
      <c r="B815" s="76"/>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row>
    <row r="816" spans="1:41" ht="15.75" customHeight="1" x14ac:dyDescent="0.25">
      <c r="A816" s="75"/>
      <c r="B816" s="76"/>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row>
    <row r="817" spans="1:41" ht="15.75" customHeight="1" x14ac:dyDescent="0.25">
      <c r="A817" s="75"/>
      <c r="B817" s="76"/>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row>
    <row r="818" spans="1:41" ht="15.75" customHeight="1" x14ac:dyDescent="0.25">
      <c r="A818" s="75"/>
      <c r="B818" s="76"/>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row>
    <row r="819" spans="1:41" ht="15.75" customHeight="1" x14ac:dyDescent="0.25">
      <c r="A819" s="75"/>
      <c r="B819" s="76"/>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row>
    <row r="820" spans="1:41" ht="15.75" customHeight="1" x14ac:dyDescent="0.25">
      <c r="A820" s="75"/>
      <c r="B820" s="76"/>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row>
    <row r="821" spans="1:41" ht="15.75" customHeight="1" x14ac:dyDescent="0.25">
      <c r="A821" s="75"/>
      <c r="B821" s="76"/>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row>
    <row r="822" spans="1:41" ht="15.75" customHeight="1" x14ac:dyDescent="0.25">
      <c r="A822" s="75"/>
      <c r="B822" s="76"/>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row>
    <row r="823" spans="1:41" ht="15.75" customHeight="1" x14ac:dyDescent="0.25">
      <c r="A823" s="75"/>
      <c r="B823" s="76"/>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row>
    <row r="824" spans="1:41" ht="15.75" customHeight="1" x14ac:dyDescent="0.25">
      <c r="A824" s="75"/>
      <c r="B824" s="76"/>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row>
    <row r="825" spans="1:41" ht="15.75" customHeight="1" x14ac:dyDescent="0.25">
      <c r="A825" s="75"/>
      <c r="B825" s="76"/>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row>
    <row r="826" spans="1:41" ht="15.75" customHeight="1" x14ac:dyDescent="0.25">
      <c r="A826" s="75"/>
      <c r="B826" s="76"/>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row>
    <row r="827" spans="1:41" ht="15.75" customHeight="1" x14ac:dyDescent="0.25">
      <c r="A827" s="75"/>
      <c r="B827" s="76"/>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row>
    <row r="828" spans="1:41" ht="15.75" customHeight="1" x14ac:dyDescent="0.25">
      <c r="A828" s="75"/>
      <c r="B828" s="76"/>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row>
    <row r="829" spans="1:41" ht="15.75" customHeight="1" x14ac:dyDescent="0.25">
      <c r="A829" s="75"/>
      <c r="B829" s="76"/>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row>
    <row r="830" spans="1:41" ht="15.75" customHeight="1" x14ac:dyDescent="0.25">
      <c r="A830" s="75"/>
      <c r="B830" s="76"/>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row>
    <row r="831" spans="1:41" ht="15.75" customHeight="1" x14ac:dyDescent="0.25">
      <c r="A831" s="75"/>
      <c r="B831" s="76"/>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row>
    <row r="832" spans="1:41" ht="15.75" customHeight="1" x14ac:dyDescent="0.25">
      <c r="A832" s="75"/>
      <c r="B832" s="76"/>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row>
    <row r="833" spans="1:41" ht="15.75" customHeight="1" x14ac:dyDescent="0.25">
      <c r="A833" s="75"/>
      <c r="B833" s="76"/>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row>
    <row r="834" spans="1:41" ht="15.75" customHeight="1" x14ac:dyDescent="0.25">
      <c r="A834" s="75"/>
      <c r="B834" s="76"/>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row>
    <row r="835" spans="1:41" ht="15.75" customHeight="1" x14ac:dyDescent="0.25">
      <c r="A835" s="75"/>
      <c r="B835" s="76"/>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row>
    <row r="836" spans="1:41" ht="15.75" customHeight="1" x14ac:dyDescent="0.25">
      <c r="A836" s="75"/>
      <c r="B836" s="76"/>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row>
    <row r="837" spans="1:41" ht="15.75" customHeight="1" x14ac:dyDescent="0.25">
      <c r="A837" s="75"/>
      <c r="B837" s="76"/>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row>
    <row r="838" spans="1:41" ht="15.75" customHeight="1" x14ac:dyDescent="0.25">
      <c r="A838" s="75"/>
      <c r="B838" s="76"/>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row>
    <row r="839" spans="1:41" ht="15.75" customHeight="1" x14ac:dyDescent="0.25">
      <c r="A839" s="75"/>
      <c r="B839" s="76"/>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row>
    <row r="840" spans="1:41" ht="15.75" customHeight="1" x14ac:dyDescent="0.25">
      <c r="A840" s="75"/>
      <c r="B840" s="76"/>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row>
    <row r="841" spans="1:41" ht="15.75" customHeight="1" x14ac:dyDescent="0.25">
      <c r="A841" s="75"/>
      <c r="B841" s="76"/>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row>
    <row r="842" spans="1:41" ht="15.75" customHeight="1" x14ac:dyDescent="0.25">
      <c r="A842" s="75"/>
      <c r="B842" s="76"/>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row>
    <row r="843" spans="1:41" ht="15.75" customHeight="1" x14ac:dyDescent="0.25">
      <c r="A843" s="75"/>
      <c r="B843" s="76"/>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row>
    <row r="844" spans="1:41" ht="15.75" customHeight="1" x14ac:dyDescent="0.25">
      <c r="A844" s="75"/>
      <c r="B844" s="76"/>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row>
    <row r="845" spans="1:41" ht="15.75" customHeight="1" x14ac:dyDescent="0.25">
      <c r="A845" s="75"/>
      <c r="B845" s="76"/>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row>
    <row r="846" spans="1:41" ht="15.75" customHeight="1" x14ac:dyDescent="0.25">
      <c r="A846" s="75"/>
      <c r="B846" s="76"/>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row>
    <row r="847" spans="1:41" ht="15.75" customHeight="1" x14ac:dyDescent="0.25">
      <c r="A847" s="75"/>
      <c r="B847" s="76"/>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row>
    <row r="848" spans="1:41" ht="15.75" customHeight="1" x14ac:dyDescent="0.25">
      <c r="A848" s="75"/>
      <c r="B848" s="76"/>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row>
    <row r="849" spans="1:41" ht="15.75" customHeight="1" x14ac:dyDescent="0.25">
      <c r="A849" s="75"/>
      <c r="B849" s="76"/>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row>
    <row r="850" spans="1:41" ht="15.75" customHeight="1" x14ac:dyDescent="0.25">
      <c r="A850" s="75"/>
      <c r="B850" s="76"/>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row>
    <row r="851" spans="1:41" ht="15.75" customHeight="1" x14ac:dyDescent="0.25">
      <c r="A851" s="75"/>
      <c r="B851" s="76"/>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row>
    <row r="852" spans="1:41" ht="15.75" customHeight="1" x14ac:dyDescent="0.25">
      <c r="A852" s="75"/>
      <c r="B852" s="76"/>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row>
    <row r="853" spans="1:41" ht="15.75" customHeight="1" x14ac:dyDescent="0.25">
      <c r="A853" s="75"/>
      <c r="B853" s="76"/>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row>
    <row r="854" spans="1:41" ht="15.75" customHeight="1" x14ac:dyDescent="0.25">
      <c r="A854" s="75"/>
      <c r="B854" s="76"/>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row>
    <row r="855" spans="1:41" ht="15.75" customHeight="1" x14ac:dyDescent="0.25">
      <c r="A855" s="75"/>
      <c r="B855" s="76"/>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row>
    <row r="856" spans="1:41" ht="15.75" customHeight="1" x14ac:dyDescent="0.25">
      <c r="A856" s="75"/>
      <c r="B856" s="76"/>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row>
    <row r="857" spans="1:41" ht="15.75" customHeight="1" x14ac:dyDescent="0.25">
      <c r="A857" s="75"/>
      <c r="B857" s="76"/>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row>
    <row r="858" spans="1:41" ht="15.75" customHeight="1" x14ac:dyDescent="0.25">
      <c r="A858" s="75"/>
      <c r="B858" s="76"/>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row>
    <row r="859" spans="1:41" ht="15.75" customHeight="1" x14ac:dyDescent="0.25">
      <c r="A859" s="75"/>
      <c r="B859" s="76"/>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row>
    <row r="860" spans="1:41" ht="15.75" customHeight="1" x14ac:dyDescent="0.25">
      <c r="A860" s="75"/>
      <c r="B860" s="76"/>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row>
    <row r="861" spans="1:41" ht="15.75" customHeight="1" x14ac:dyDescent="0.25">
      <c r="A861" s="75"/>
      <c r="B861" s="76"/>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row>
    <row r="862" spans="1:41" ht="15.75" customHeight="1" x14ac:dyDescent="0.25">
      <c r="A862" s="75"/>
      <c r="B862" s="76"/>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row>
    <row r="863" spans="1:41" ht="15.75" customHeight="1" x14ac:dyDescent="0.25">
      <c r="A863" s="75"/>
      <c r="B863" s="76"/>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row>
    <row r="864" spans="1:41" ht="15.75" customHeight="1" x14ac:dyDescent="0.25">
      <c r="A864" s="75"/>
      <c r="B864" s="76"/>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row>
    <row r="865" spans="1:41" ht="15.75" customHeight="1" x14ac:dyDescent="0.25">
      <c r="A865" s="75"/>
      <c r="B865" s="76"/>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row>
    <row r="866" spans="1:41" ht="15.75" customHeight="1" x14ac:dyDescent="0.25">
      <c r="A866" s="75"/>
      <c r="B866" s="76"/>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row>
    <row r="867" spans="1:41" ht="15.75" customHeight="1" x14ac:dyDescent="0.25">
      <c r="A867" s="75"/>
      <c r="B867" s="76"/>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row>
    <row r="868" spans="1:41" ht="15.75" customHeight="1" x14ac:dyDescent="0.25">
      <c r="A868" s="75"/>
      <c r="B868" s="76"/>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row>
    <row r="869" spans="1:41" ht="15.75" customHeight="1" x14ac:dyDescent="0.25">
      <c r="A869" s="75"/>
      <c r="B869" s="76"/>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row>
    <row r="870" spans="1:41" ht="15.75" customHeight="1" x14ac:dyDescent="0.25">
      <c r="A870" s="75"/>
      <c r="B870" s="76"/>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row>
    <row r="871" spans="1:41" ht="15.75" customHeight="1" x14ac:dyDescent="0.25">
      <c r="A871" s="75"/>
      <c r="B871" s="76"/>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row>
    <row r="872" spans="1:41" ht="15.75" customHeight="1" x14ac:dyDescent="0.25">
      <c r="A872" s="75"/>
      <c r="B872" s="76"/>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row>
    <row r="873" spans="1:41" ht="15.75" customHeight="1" x14ac:dyDescent="0.25">
      <c r="A873" s="75"/>
      <c r="B873" s="76"/>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row>
    <row r="874" spans="1:41" ht="15.75" customHeight="1" x14ac:dyDescent="0.25">
      <c r="A874" s="75"/>
      <c r="B874" s="76"/>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row>
    <row r="875" spans="1:41" ht="15.75" customHeight="1" x14ac:dyDescent="0.25">
      <c r="A875" s="75"/>
      <c r="B875" s="76"/>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row>
    <row r="876" spans="1:41" ht="15.75" customHeight="1" x14ac:dyDescent="0.25">
      <c r="A876" s="75"/>
      <c r="B876" s="76"/>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row>
    <row r="877" spans="1:41" ht="15.75" customHeight="1" x14ac:dyDescent="0.25">
      <c r="A877" s="75"/>
      <c r="B877" s="76"/>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row>
    <row r="878" spans="1:41" ht="15.75" customHeight="1" x14ac:dyDescent="0.25">
      <c r="A878" s="75"/>
      <c r="B878" s="76"/>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row>
    <row r="879" spans="1:41" ht="15.75" customHeight="1" x14ac:dyDescent="0.25">
      <c r="A879" s="75"/>
      <c r="B879" s="76"/>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row>
    <row r="880" spans="1:41" ht="15.75" customHeight="1" x14ac:dyDescent="0.25">
      <c r="A880" s="75"/>
      <c r="B880" s="76"/>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row>
    <row r="881" spans="1:41" ht="15.75" customHeight="1" x14ac:dyDescent="0.25">
      <c r="A881" s="75"/>
      <c r="B881" s="76"/>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row>
    <row r="882" spans="1:41" ht="15.75" customHeight="1" x14ac:dyDescent="0.25">
      <c r="A882" s="75"/>
      <c r="B882" s="76"/>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row>
    <row r="883" spans="1:41" ht="15.75" customHeight="1" x14ac:dyDescent="0.25">
      <c r="A883" s="75"/>
      <c r="B883" s="76"/>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row>
    <row r="884" spans="1:41" ht="15.75" customHeight="1" x14ac:dyDescent="0.25">
      <c r="A884" s="75"/>
      <c r="B884" s="76"/>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row>
    <row r="885" spans="1:41" ht="15.75" customHeight="1" x14ac:dyDescent="0.25">
      <c r="A885" s="75"/>
      <c r="B885" s="76"/>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row>
    <row r="886" spans="1:41" ht="15.75" customHeight="1" x14ac:dyDescent="0.25">
      <c r="A886" s="75"/>
      <c r="B886" s="76"/>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row>
    <row r="887" spans="1:41" ht="15.75" customHeight="1" x14ac:dyDescent="0.25">
      <c r="A887" s="75"/>
      <c r="B887" s="76"/>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row>
    <row r="888" spans="1:41" ht="15.75" customHeight="1" x14ac:dyDescent="0.25">
      <c r="A888" s="75"/>
      <c r="B888" s="76"/>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row>
    <row r="889" spans="1:41" ht="15.75" customHeight="1" x14ac:dyDescent="0.25">
      <c r="A889" s="75"/>
      <c r="B889" s="76"/>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row>
    <row r="890" spans="1:41" ht="15.75" customHeight="1" x14ac:dyDescent="0.25">
      <c r="A890" s="75"/>
      <c r="B890" s="76"/>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row>
    <row r="891" spans="1:41" ht="15.75" customHeight="1" x14ac:dyDescent="0.25">
      <c r="A891" s="75"/>
      <c r="B891" s="76"/>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row>
    <row r="892" spans="1:41" ht="15.75" customHeight="1" x14ac:dyDescent="0.25">
      <c r="A892" s="75"/>
      <c r="B892" s="76"/>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row>
    <row r="893" spans="1:41" ht="15.75" customHeight="1" x14ac:dyDescent="0.25">
      <c r="A893" s="75"/>
      <c r="B893" s="76"/>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row>
    <row r="894" spans="1:41" ht="15.75" customHeight="1" x14ac:dyDescent="0.25">
      <c r="A894" s="75"/>
      <c r="B894" s="76"/>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row>
    <row r="895" spans="1:41" ht="15.75" customHeight="1" x14ac:dyDescent="0.25">
      <c r="A895" s="75"/>
      <c r="B895" s="76"/>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row>
    <row r="896" spans="1:41" ht="15.75" customHeight="1" x14ac:dyDescent="0.25">
      <c r="A896" s="75"/>
      <c r="B896" s="76"/>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row>
    <row r="897" spans="1:41" ht="15.75" customHeight="1" x14ac:dyDescent="0.25">
      <c r="A897" s="75"/>
      <c r="B897" s="76"/>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row>
    <row r="898" spans="1:41" ht="15.75" customHeight="1" x14ac:dyDescent="0.25">
      <c r="A898" s="75"/>
      <c r="B898" s="76"/>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row>
    <row r="899" spans="1:41" ht="15.75" customHeight="1" x14ac:dyDescent="0.25">
      <c r="A899" s="75"/>
      <c r="B899" s="76"/>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row>
    <row r="900" spans="1:41" ht="15.75" customHeight="1" x14ac:dyDescent="0.25">
      <c r="A900" s="75"/>
      <c r="B900" s="76"/>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row>
    <row r="901" spans="1:41" ht="15.75" customHeight="1" x14ac:dyDescent="0.25">
      <c r="A901" s="75"/>
      <c r="B901" s="76"/>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row>
    <row r="902" spans="1:41" ht="15.75" customHeight="1" x14ac:dyDescent="0.25">
      <c r="A902" s="75"/>
      <c r="B902" s="76"/>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row>
    <row r="903" spans="1:41" ht="15.75" customHeight="1" x14ac:dyDescent="0.25">
      <c r="A903" s="75"/>
      <c r="B903" s="76"/>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row>
    <row r="904" spans="1:41" ht="15.75" customHeight="1" x14ac:dyDescent="0.25">
      <c r="A904" s="75"/>
      <c r="B904" s="76"/>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row>
    <row r="905" spans="1:41" ht="15.75" customHeight="1" x14ac:dyDescent="0.25">
      <c r="A905" s="75"/>
      <c r="B905" s="76"/>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row>
    <row r="906" spans="1:41" ht="15.75" customHeight="1" x14ac:dyDescent="0.25">
      <c r="A906" s="75"/>
      <c r="B906" s="76"/>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row>
    <row r="907" spans="1:41" ht="15.75" customHeight="1" x14ac:dyDescent="0.25">
      <c r="A907" s="75"/>
      <c r="B907" s="76"/>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row>
    <row r="908" spans="1:41" ht="15.75" customHeight="1" x14ac:dyDescent="0.25">
      <c r="A908" s="75"/>
      <c r="B908" s="76"/>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row>
    <row r="909" spans="1:41" ht="15.75" customHeight="1" x14ac:dyDescent="0.25">
      <c r="A909" s="75"/>
      <c r="B909" s="76"/>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row>
    <row r="910" spans="1:41" ht="15.75" customHeight="1" x14ac:dyDescent="0.25">
      <c r="A910" s="75"/>
      <c r="B910" s="76"/>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row>
    <row r="911" spans="1:41" ht="15.75" customHeight="1" x14ac:dyDescent="0.25">
      <c r="A911" s="75"/>
      <c r="B911" s="76"/>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row>
    <row r="912" spans="1:41" ht="15.75" customHeight="1" x14ac:dyDescent="0.25">
      <c r="A912" s="75"/>
      <c r="B912" s="76"/>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row>
    <row r="913" spans="1:41" ht="15.75" customHeight="1" x14ac:dyDescent="0.25">
      <c r="A913" s="75"/>
      <c r="B913" s="76"/>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row>
    <row r="914" spans="1:41" ht="15.75" customHeight="1" x14ac:dyDescent="0.25">
      <c r="A914" s="75"/>
      <c r="B914" s="76"/>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row>
    <row r="915" spans="1:41" ht="15.75" customHeight="1" x14ac:dyDescent="0.25">
      <c r="A915" s="75"/>
      <c r="B915" s="76"/>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row>
    <row r="916" spans="1:41" ht="15.75" customHeight="1" x14ac:dyDescent="0.25">
      <c r="A916" s="75"/>
      <c r="B916" s="76"/>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row>
    <row r="917" spans="1:41" ht="15.75" customHeight="1" x14ac:dyDescent="0.25">
      <c r="A917" s="75"/>
      <c r="B917" s="76"/>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row>
    <row r="918" spans="1:41" ht="15.75" customHeight="1" x14ac:dyDescent="0.25">
      <c r="A918" s="75"/>
      <c r="B918" s="76"/>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row>
    <row r="919" spans="1:41" ht="15.75" customHeight="1" x14ac:dyDescent="0.25">
      <c r="A919" s="75"/>
      <c r="B919" s="76"/>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row>
    <row r="920" spans="1:41" ht="15.75" customHeight="1" x14ac:dyDescent="0.25">
      <c r="A920" s="75"/>
      <c r="B920" s="76"/>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row>
    <row r="921" spans="1:41" ht="15.75" customHeight="1" x14ac:dyDescent="0.25">
      <c r="A921" s="75"/>
      <c r="B921" s="76"/>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row>
    <row r="922" spans="1:41" ht="15.75" customHeight="1" x14ac:dyDescent="0.25">
      <c r="A922" s="75"/>
      <c r="B922" s="76"/>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row>
    <row r="923" spans="1:41" ht="15.75" customHeight="1" x14ac:dyDescent="0.25">
      <c r="A923" s="75"/>
      <c r="B923" s="76"/>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row>
    <row r="924" spans="1:41" ht="15.75" customHeight="1" x14ac:dyDescent="0.25">
      <c r="A924" s="75"/>
      <c r="B924" s="76"/>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row>
    <row r="925" spans="1:41" ht="15.75" customHeight="1" x14ac:dyDescent="0.25">
      <c r="A925" s="75"/>
      <c r="B925" s="76"/>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row>
    <row r="926" spans="1:41" ht="15.75" customHeight="1" x14ac:dyDescent="0.25">
      <c r="A926" s="75"/>
      <c r="B926" s="76"/>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row>
    <row r="927" spans="1:41" ht="15.75" customHeight="1" x14ac:dyDescent="0.25">
      <c r="A927" s="75"/>
      <c r="B927" s="76"/>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row>
    <row r="928" spans="1:41" ht="15.75" customHeight="1" x14ac:dyDescent="0.25">
      <c r="A928" s="75"/>
      <c r="B928" s="76"/>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row>
    <row r="929" spans="1:41" ht="15.75" customHeight="1" x14ac:dyDescent="0.25">
      <c r="A929" s="75"/>
      <c r="B929" s="76"/>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row>
    <row r="930" spans="1:41" ht="15.75" customHeight="1" x14ac:dyDescent="0.25">
      <c r="A930" s="75"/>
      <c r="B930" s="76"/>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row>
    <row r="931" spans="1:41" ht="15.75" customHeight="1" x14ac:dyDescent="0.25">
      <c r="A931" s="75"/>
      <c r="B931" s="76"/>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row>
    <row r="932" spans="1:41" ht="15.75" customHeight="1" x14ac:dyDescent="0.25">
      <c r="A932" s="75"/>
      <c r="B932" s="76"/>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row>
    <row r="933" spans="1:41" ht="15.75" customHeight="1" x14ac:dyDescent="0.25">
      <c r="A933" s="75"/>
      <c r="B933" s="76"/>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row>
    <row r="934" spans="1:41" ht="15.75" customHeight="1" x14ac:dyDescent="0.25">
      <c r="A934" s="75"/>
      <c r="B934" s="76"/>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row>
    <row r="935" spans="1:41" ht="15.75" customHeight="1" x14ac:dyDescent="0.25">
      <c r="A935" s="75"/>
      <c r="B935" s="76"/>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row>
    <row r="936" spans="1:41" ht="15.75" customHeight="1" x14ac:dyDescent="0.25">
      <c r="A936" s="75"/>
      <c r="B936" s="76"/>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row>
    <row r="937" spans="1:41" ht="15.75" customHeight="1" x14ac:dyDescent="0.25">
      <c r="A937" s="75"/>
      <c r="B937" s="76"/>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row>
    <row r="938" spans="1:41" ht="15.75" customHeight="1" x14ac:dyDescent="0.25">
      <c r="A938" s="75"/>
      <c r="B938" s="76"/>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row>
    <row r="939" spans="1:41" ht="15.75" customHeight="1" x14ac:dyDescent="0.25">
      <c r="A939" s="75"/>
      <c r="B939" s="76"/>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row>
    <row r="940" spans="1:41" ht="15.75" customHeight="1" x14ac:dyDescent="0.25">
      <c r="A940" s="75"/>
      <c r="B940" s="76"/>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row>
    <row r="941" spans="1:41" ht="15.75" customHeight="1" x14ac:dyDescent="0.25">
      <c r="A941" s="75"/>
      <c r="B941" s="76"/>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row>
    <row r="942" spans="1:41" ht="15.75" customHeight="1" x14ac:dyDescent="0.25">
      <c r="A942" s="75"/>
      <c r="B942" s="76"/>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row>
    <row r="943" spans="1:41" ht="15.75" customHeight="1" x14ac:dyDescent="0.25">
      <c r="A943" s="75"/>
      <c r="B943" s="76"/>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row>
    <row r="944" spans="1:41" ht="15.75" customHeight="1" x14ac:dyDescent="0.25">
      <c r="A944" s="75"/>
      <c r="B944" s="76"/>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row>
    <row r="945" spans="1:41" ht="15.75" customHeight="1" x14ac:dyDescent="0.25">
      <c r="A945" s="75"/>
      <c r="B945" s="76"/>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row>
    <row r="946" spans="1:41" ht="15.75" customHeight="1" x14ac:dyDescent="0.25">
      <c r="A946" s="75"/>
      <c r="B946" s="76"/>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row>
    <row r="947" spans="1:41" ht="15.75" customHeight="1" x14ac:dyDescent="0.25">
      <c r="A947" s="75"/>
      <c r="B947" s="76"/>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row>
    <row r="948" spans="1:41" ht="15.75" customHeight="1" x14ac:dyDescent="0.25">
      <c r="A948" s="75"/>
      <c r="B948" s="76"/>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row>
    <row r="949" spans="1:41" ht="15.75" customHeight="1" x14ac:dyDescent="0.25">
      <c r="A949" s="75"/>
      <c r="B949" s="76"/>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row>
    <row r="950" spans="1:41" ht="15.75" customHeight="1" x14ac:dyDescent="0.25">
      <c r="A950" s="75"/>
      <c r="B950" s="76"/>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row>
    <row r="951" spans="1:41" ht="15.75" customHeight="1" x14ac:dyDescent="0.25">
      <c r="A951" s="75"/>
      <c r="B951" s="76"/>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row>
    <row r="952" spans="1:41" ht="15.75" customHeight="1" x14ac:dyDescent="0.25">
      <c r="A952" s="75"/>
      <c r="B952" s="76"/>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row>
    <row r="953" spans="1:41" ht="15.75" customHeight="1" x14ac:dyDescent="0.25">
      <c r="A953" s="75"/>
      <c r="B953" s="76"/>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row>
    <row r="954" spans="1:41" ht="15.75" customHeight="1" x14ac:dyDescent="0.25">
      <c r="A954" s="75"/>
      <c r="B954" s="76"/>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row>
    <row r="955" spans="1:41" ht="15.75" customHeight="1" x14ac:dyDescent="0.25">
      <c r="A955" s="75"/>
      <c r="B955" s="76"/>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row>
    <row r="956" spans="1:41" ht="15.75" customHeight="1" x14ac:dyDescent="0.25">
      <c r="A956" s="75"/>
      <c r="B956" s="76"/>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row>
    <row r="957" spans="1:41" ht="15.75" customHeight="1" x14ac:dyDescent="0.25">
      <c r="A957" s="75"/>
      <c r="B957" s="76"/>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row>
    <row r="958" spans="1:41" ht="15.75" customHeight="1" x14ac:dyDescent="0.25">
      <c r="A958" s="75"/>
      <c r="B958" s="76"/>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row>
    <row r="959" spans="1:41" ht="15.75" customHeight="1" x14ac:dyDescent="0.25">
      <c r="A959" s="75"/>
      <c r="B959" s="76"/>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row>
    <row r="960" spans="1:41" ht="15.75" customHeight="1" x14ac:dyDescent="0.25">
      <c r="A960" s="75"/>
      <c r="B960" s="76"/>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row>
    <row r="961" spans="1:41" ht="15.75" customHeight="1" x14ac:dyDescent="0.25">
      <c r="A961" s="75"/>
      <c r="B961" s="76"/>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row>
    <row r="962" spans="1:41" ht="15.75" customHeight="1" x14ac:dyDescent="0.25">
      <c r="A962" s="75"/>
      <c r="B962" s="76"/>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row>
    <row r="963" spans="1:41" ht="15.75" customHeight="1" x14ac:dyDescent="0.25">
      <c r="A963" s="75"/>
      <c r="B963" s="76"/>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row>
    <row r="964" spans="1:41" ht="15.75" customHeight="1" x14ac:dyDescent="0.25">
      <c r="A964" s="75"/>
      <c r="B964" s="76"/>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row>
    <row r="965" spans="1:41" ht="15.75" customHeight="1" x14ac:dyDescent="0.25">
      <c r="A965" s="75"/>
      <c r="B965" s="76"/>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row>
    <row r="966" spans="1:41" ht="15.75" customHeight="1" x14ac:dyDescent="0.25">
      <c r="A966" s="75"/>
      <c r="B966" s="76"/>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row>
    <row r="967" spans="1:41" ht="15.75" customHeight="1" x14ac:dyDescent="0.25">
      <c r="A967" s="75"/>
      <c r="B967" s="76"/>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row>
    <row r="968" spans="1:41" ht="15.75" customHeight="1" x14ac:dyDescent="0.25">
      <c r="A968" s="75"/>
      <c r="B968" s="76"/>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row>
    <row r="969" spans="1:41" ht="15.75" customHeight="1" x14ac:dyDescent="0.25">
      <c r="A969" s="75"/>
      <c r="B969" s="76"/>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row>
    <row r="970" spans="1:41" ht="15.75" customHeight="1" x14ac:dyDescent="0.25">
      <c r="A970" s="75"/>
      <c r="B970" s="76"/>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row>
    <row r="971" spans="1:41" ht="15.75" customHeight="1" x14ac:dyDescent="0.25">
      <c r="A971" s="75"/>
      <c r="B971" s="76"/>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row>
    <row r="972" spans="1:41" ht="15.75" customHeight="1" x14ac:dyDescent="0.25">
      <c r="A972" s="75"/>
      <c r="B972" s="76"/>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row>
    <row r="973" spans="1:41" ht="15.75" customHeight="1" x14ac:dyDescent="0.25">
      <c r="A973" s="75"/>
      <c r="B973" s="76"/>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row>
    <row r="974" spans="1:41" ht="15.75" customHeight="1" x14ac:dyDescent="0.25">
      <c r="A974" s="75"/>
      <c r="B974" s="76"/>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row>
    <row r="975" spans="1:41" ht="15.75" customHeight="1" x14ac:dyDescent="0.25">
      <c r="A975" s="75"/>
      <c r="B975" s="76"/>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row>
    <row r="976" spans="1:41" ht="15.75" customHeight="1" x14ac:dyDescent="0.25">
      <c r="A976" s="75"/>
      <c r="B976" s="76"/>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row>
    <row r="977" spans="1:41" ht="15.75" customHeight="1" x14ac:dyDescent="0.25">
      <c r="A977" s="75"/>
      <c r="B977" s="76"/>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row>
    <row r="978" spans="1:41" ht="15.75" customHeight="1" x14ac:dyDescent="0.25">
      <c r="A978" s="75"/>
      <c r="B978" s="76"/>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row>
    <row r="979" spans="1:41" ht="15.75" customHeight="1" x14ac:dyDescent="0.25">
      <c r="A979" s="75"/>
      <c r="B979" s="76"/>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row>
    <row r="980" spans="1:41" ht="15.75" customHeight="1" x14ac:dyDescent="0.25">
      <c r="A980" s="75"/>
      <c r="B980" s="76"/>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row>
    <row r="981" spans="1:41" ht="15.75" customHeight="1" x14ac:dyDescent="0.25">
      <c r="A981" s="75"/>
      <c r="B981" s="76"/>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row>
    <row r="982" spans="1:41" ht="15.75" customHeight="1" x14ac:dyDescent="0.25">
      <c r="A982" s="75"/>
      <c r="B982" s="76"/>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row>
    <row r="983" spans="1:41" ht="15.75" customHeight="1" x14ac:dyDescent="0.25">
      <c r="A983" s="75"/>
      <c r="B983" s="76"/>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row>
    <row r="984" spans="1:41" ht="15.75" customHeight="1" x14ac:dyDescent="0.25">
      <c r="A984" s="75"/>
      <c r="B984" s="76"/>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row>
    <row r="985" spans="1:41" ht="15.75" customHeight="1" x14ac:dyDescent="0.25">
      <c r="A985" s="75"/>
      <c r="B985" s="76"/>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row>
    <row r="986" spans="1:41" ht="15.75" customHeight="1" x14ac:dyDescent="0.25">
      <c r="A986" s="75"/>
      <c r="B986" s="76"/>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row>
    <row r="987" spans="1:41" ht="15.75" customHeight="1" x14ac:dyDescent="0.25">
      <c r="A987" s="75"/>
      <c r="B987" s="76"/>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row>
    <row r="988" spans="1:41" ht="15.75" customHeight="1" x14ac:dyDescent="0.25">
      <c r="A988" s="75"/>
      <c r="B988" s="76"/>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row>
    <row r="989" spans="1:41" ht="15.75" customHeight="1" x14ac:dyDescent="0.25">
      <c r="A989" s="75"/>
      <c r="B989" s="76"/>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row>
    <row r="990" spans="1:41" ht="15.75" customHeight="1" x14ac:dyDescent="0.25">
      <c r="A990" s="75"/>
      <c r="B990" s="76"/>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row>
    <row r="991" spans="1:41" ht="15.75" customHeight="1" x14ac:dyDescent="0.25">
      <c r="A991" s="75"/>
      <c r="B991" s="76"/>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row>
    <row r="992" spans="1:41" ht="15.75" customHeight="1" x14ac:dyDescent="0.25">
      <c r="A992" s="75"/>
      <c r="B992" s="76"/>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row>
    <row r="993" spans="1:41" ht="15.75" customHeight="1" x14ac:dyDescent="0.25">
      <c r="A993" s="75"/>
      <c r="B993" s="76"/>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row>
    <row r="994" spans="1:41" ht="15.75" customHeight="1" x14ac:dyDescent="0.25">
      <c r="A994" s="75"/>
      <c r="B994" s="76"/>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row>
    <row r="995" spans="1:41" ht="15.75" customHeight="1" x14ac:dyDescent="0.25">
      <c r="A995" s="75"/>
      <c r="B995" s="76"/>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row>
    <row r="996" spans="1:41" ht="15.75" customHeight="1" x14ac:dyDescent="0.25">
      <c r="A996" s="75"/>
      <c r="B996" s="76"/>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4"/>
      <c r="AL996" s="74"/>
      <c r="AM996" s="74"/>
      <c r="AN996" s="74"/>
      <c r="AO996" s="74"/>
    </row>
    <row r="997" spans="1:41" ht="15.75" customHeight="1" x14ac:dyDescent="0.25">
      <c r="A997" s="75"/>
      <c r="B997" s="76"/>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row>
    <row r="998" spans="1:41" ht="15.75" customHeight="1" x14ac:dyDescent="0.25">
      <c r="A998" s="75"/>
      <c r="B998" s="76"/>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4"/>
      <c r="AL998" s="74"/>
      <c r="AM998" s="74"/>
      <c r="AN998" s="74"/>
      <c r="AO998" s="74"/>
    </row>
    <row r="999" spans="1:41" ht="15.75" customHeight="1" x14ac:dyDescent="0.25">
      <c r="A999" s="75"/>
      <c r="B999" s="76"/>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4"/>
      <c r="AL999" s="74"/>
      <c r="AM999" s="74"/>
      <c r="AN999" s="74"/>
      <c r="AO999" s="74"/>
    </row>
    <row r="1000" spans="1:41" ht="15.75" customHeight="1" x14ac:dyDescent="0.25">
      <c r="A1000" s="75"/>
      <c r="B1000" s="76"/>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4"/>
      <c r="AL1000" s="74"/>
      <c r="AM1000" s="74"/>
      <c r="AN1000" s="74"/>
      <c r="AO1000" s="74"/>
    </row>
    <row r="1001" spans="1:41" ht="15.75" customHeight="1" x14ac:dyDescent="0.25">
      <c r="A1001" s="75"/>
      <c r="B1001" s="76"/>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c r="AB1001" s="74"/>
      <c r="AC1001" s="74"/>
      <c r="AD1001" s="74"/>
      <c r="AE1001" s="74"/>
      <c r="AF1001" s="74"/>
      <c r="AG1001" s="74"/>
      <c r="AH1001" s="74"/>
      <c r="AI1001" s="74"/>
      <c r="AJ1001" s="74"/>
      <c r="AK1001" s="74"/>
      <c r="AL1001" s="74"/>
      <c r="AM1001" s="74"/>
      <c r="AN1001" s="74"/>
      <c r="AO1001" s="74"/>
    </row>
    <row r="1002" spans="1:41" ht="15.75" customHeight="1" x14ac:dyDescent="0.25">
      <c r="A1002" s="75"/>
      <c r="B1002" s="76"/>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c r="AB1002" s="74"/>
      <c r="AC1002" s="74"/>
      <c r="AD1002" s="74"/>
      <c r="AE1002" s="74"/>
      <c r="AF1002" s="74"/>
      <c r="AG1002" s="74"/>
      <c r="AH1002" s="74"/>
      <c r="AI1002" s="74"/>
      <c r="AJ1002" s="74"/>
      <c r="AK1002" s="74"/>
      <c r="AL1002" s="74"/>
      <c r="AM1002" s="74"/>
      <c r="AN1002" s="74"/>
      <c r="AO1002" s="74"/>
    </row>
  </sheetData>
  <mergeCells count="26">
    <mergeCell ref="K9:M10"/>
    <mergeCell ref="E10:G10"/>
    <mergeCell ref="H10:J10"/>
    <mergeCell ref="N9:P10"/>
    <mergeCell ref="A2:D2"/>
    <mergeCell ref="A1:D1"/>
    <mergeCell ref="A3:AO3"/>
    <mergeCell ref="A4:AO4"/>
    <mergeCell ref="A8:A11"/>
    <mergeCell ref="B8:B11"/>
    <mergeCell ref="C8:C11"/>
    <mergeCell ref="D8:D11"/>
    <mergeCell ref="AI10:AK10"/>
    <mergeCell ref="AL10:AN10"/>
    <mergeCell ref="Q8:AN8"/>
    <mergeCell ref="AO8:AO11"/>
    <mergeCell ref="W9:Y10"/>
    <mergeCell ref="E8:P8"/>
    <mergeCell ref="Z9:AB10"/>
    <mergeCell ref="E9:J9"/>
    <mergeCell ref="AC9:AE10"/>
    <mergeCell ref="AF9:AH10"/>
    <mergeCell ref="AI9:AN9"/>
    <mergeCell ref="Q9:V9"/>
    <mergeCell ref="Q10:S10"/>
    <mergeCell ref="T10:V10"/>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1003"/>
  <sheetViews>
    <sheetView zoomScale="60" zoomScaleNormal="60" workbookViewId="0">
      <pane ySplit="6" topLeftCell="A890" activePane="bottomLeft" state="frozen"/>
      <selection pane="bottomLeft" activeCell="A3" sqref="A3:AO3"/>
    </sheetView>
  </sheetViews>
  <sheetFormatPr defaultColWidth="12.5703125" defaultRowHeight="15" customHeight="1" x14ac:dyDescent="0.2"/>
  <cols>
    <col min="1" max="1" width="5.5703125" customWidth="1"/>
    <col min="2" max="2" width="33" customWidth="1"/>
    <col min="3" max="3" width="7.42578125" customWidth="1"/>
    <col min="4" max="4" width="9.140625" customWidth="1"/>
    <col min="5" max="5" width="7.5703125" customWidth="1"/>
    <col min="6" max="6" width="8.140625" customWidth="1"/>
    <col min="7" max="7" width="8.42578125" customWidth="1"/>
    <col min="8" max="8" width="7.7109375" customWidth="1"/>
    <col min="9" max="9" width="9" customWidth="1"/>
    <col min="10" max="10" width="8.140625" customWidth="1"/>
    <col min="11" max="11" width="7.5703125" customWidth="1"/>
    <col min="12" max="12" width="9.140625" customWidth="1"/>
    <col min="13" max="13" width="15.140625" customWidth="1"/>
    <col min="14" max="15" width="6.42578125" customWidth="1"/>
    <col min="16" max="16" width="13.140625" customWidth="1"/>
    <col min="17" max="18" width="7.42578125" customWidth="1"/>
    <col min="19" max="19" width="10.5703125" customWidth="1"/>
    <col min="20" max="21" width="7.42578125" customWidth="1"/>
    <col min="22" max="22" width="9.7109375" customWidth="1"/>
    <col min="23" max="23" width="9.5703125" customWidth="1"/>
    <col min="24" max="24" width="12.42578125" customWidth="1"/>
    <col min="25" max="25" width="14.42578125" customWidth="1"/>
    <col min="26" max="26" width="9.5703125" customWidth="1"/>
    <col min="27" max="27" width="12.42578125" customWidth="1"/>
    <col min="28" max="28" width="14.85546875" customWidth="1"/>
    <col min="29" max="29" width="9.5703125" customWidth="1"/>
    <col min="30" max="30" width="12.42578125" customWidth="1"/>
    <col min="31" max="31" width="15" customWidth="1"/>
    <col min="32" max="32" width="9.5703125" customWidth="1"/>
    <col min="33" max="33" width="12.42578125" customWidth="1"/>
    <col min="34" max="34" width="12.5703125" customWidth="1"/>
    <col min="35" max="35" width="9.5703125" customWidth="1"/>
    <col min="36" max="36" width="12.42578125" customWidth="1"/>
    <col min="37" max="37" width="14" customWidth="1"/>
    <col min="38" max="38" width="9.5703125" customWidth="1"/>
    <col min="39" max="39" width="12.42578125" customWidth="1"/>
    <col min="40" max="40" width="13.28515625" customWidth="1"/>
    <col min="41" max="41" width="14" customWidth="1"/>
  </cols>
  <sheetData>
    <row r="1" spans="1:41" ht="26.25" customHeight="1" x14ac:dyDescent="0.3">
      <c r="A1" s="231" t="s">
        <v>0</v>
      </c>
      <c r="B1" s="19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6.25" customHeight="1" x14ac:dyDescent="0.25">
      <c r="A2" s="232" t="s">
        <v>1</v>
      </c>
      <c r="B2" s="19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88.5" customHeight="1" x14ac:dyDescent="0.2">
      <c r="A3" s="193" t="s">
        <v>66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row>
    <row r="4" spans="1:41" ht="23.25" customHeight="1" x14ac:dyDescent="0.3">
      <c r="A4" s="195" t="s">
        <v>3</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row>
    <row r="5" spans="1:41" ht="17.25" customHeight="1" x14ac:dyDescent="0.25">
      <c r="A5" s="1"/>
      <c r="B5" s="1"/>
      <c r="C5" s="1"/>
      <c r="D5" s="5"/>
      <c r="E5" s="5"/>
      <c r="F5" s="5"/>
      <c r="G5" s="6"/>
      <c r="H5" s="6"/>
      <c r="I5" s="6"/>
      <c r="J5" s="6"/>
      <c r="K5" s="6"/>
      <c r="L5" s="6"/>
      <c r="M5" s="6"/>
      <c r="N5" s="5"/>
      <c r="O5" s="5"/>
      <c r="P5" s="5"/>
      <c r="Q5" s="1"/>
      <c r="R5" s="1"/>
      <c r="S5" s="1"/>
      <c r="T5" s="1"/>
      <c r="U5" s="1"/>
      <c r="V5" s="1"/>
      <c r="W5" s="1"/>
      <c r="X5" s="1"/>
      <c r="Y5" s="1"/>
      <c r="Z5" s="1"/>
      <c r="AA5" s="1"/>
      <c r="AB5" s="1"/>
      <c r="AC5" s="1"/>
      <c r="AD5" s="1"/>
      <c r="AE5" s="1"/>
      <c r="AF5" s="1"/>
      <c r="AG5" s="1"/>
      <c r="AH5" s="1"/>
      <c r="AI5" s="5"/>
      <c r="AJ5" s="5"/>
      <c r="AK5" s="5"/>
      <c r="AL5" s="1"/>
      <c r="AM5" s="1"/>
      <c r="AN5" s="1"/>
      <c r="AO5" s="1"/>
    </row>
    <row r="6" spans="1:41" ht="22.5" customHeight="1" x14ac:dyDescent="0.2">
      <c r="A6" s="196" t="s">
        <v>4</v>
      </c>
      <c r="B6" s="196" t="s">
        <v>5</v>
      </c>
      <c r="C6" s="233" t="s">
        <v>117</v>
      </c>
      <c r="D6" s="236" t="s">
        <v>6</v>
      </c>
      <c r="E6" s="200" t="s">
        <v>7</v>
      </c>
      <c r="F6" s="190"/>
      <c r="G6" s="190"/>
      <c r="H6" s="190"/>
      <c r="I6" s="190"/>
      <c r="J6" s="190"/>
      <c r="K6" s="190"/>
      <c r="L6" s="190"/>
      <c r="M6" s="190"/>
      <c r="N6" s="190"/>
      <c r="O6" s="190"/>
      <c r="P6" s="191"/>
      <c r="Q6" s="200" t="s">
        <v>8</v>
      </c>
      <c r="R6" s="190"/>
      <c r="S6" s="190"/>
      <c r="T6" s="190"/>
      <c r="U6" s="190"/>
      <c r="V6" s="190"/>
      <c r="W6" s="190"/>
      <c r="X6" s="190"/>
      <c r="Y6" s="190"/>
      <c r="Z6" s="190"/>
      <c r="AA6" s="190"/>
      <c r="AB6" s="190"/>
      <c r="AC6" s="190"/>
      <c r="AD6" s="190"/>
      <c r="AE6" s="190"/>
      <c r="AF6" s="190"/>
      <c r="AG6" s="190"/>
      <c r="AH6" s="190"/>
      <c r="AI6" s="190"/>
      <c r="AJ6" s="190"/>
      <c r="AK6" s="190"/>
      <c r="AL6" s="190"/>
      <c r="AM6" s="190"/>
      <c r="AN6" s="191"/>
      <c r="AO6" s="196" t="s">
        <v>9</v>
      </c>
    </row>
    <row r="7" spans="1:41" ht="32.25" customHeight="1" x14ac:dyDescent="0.2">
      <c r="A7" s="197"/>
      <c r="B7" s="197"/>
      <c r="C7" s="234"/>
      <c r="D7" s="237"/>
      <c r="E7" s="203" t="s">
        <v>10</v>
      </c>
      <c r="F7" s="190"/>
      <c r="G7" s="190"/>
      <c r="H7" s="190"/>
      <c r="I7" s="190"/>
      <c r="J7" s="191"/>
      <c r="K7" s="185" t="s">
        <v>11</v>
      </c>
      <c r="L7" s="186"/>
      <c r="M7" s="201"/>
      <c r="N7" s="185" t="s">
        <v>12</v>
      </c>
      <c r="O7" s="186"/>
      <c r="P7" s="201"/>
      <c r="Q7" s="192" t="s">
        <v>67</v>
      </c>
      <c r="R7" s="190"/>
      <c r="S7" s="190"/>
      <c r="T7" s="190"/>
      <c r="U7" s="190"/>
      <c r="V7" s="191"/>
      <c r="W7" s="185" t="s">
        <v>14</v>
      </c>
      <c r="X7" s="186"/>
      <c r="Y7" s="201"/>
      <c r="Z7" s="185" t="s">
        <v>15</v>
      </c>
      <c r="AA7" s="186"/>
      <c r="AB7" s="201"/>
      <c r="AC7" s="185" t="s">
        <v>16</v>
      </c>
      <c r="AD7" s="186"/>
      <c r="AE7" s="201"/>
      <c r="AF7" s="185" t="s">
        <v>68</v>
      </c>
      <c r="AG7" s="186"/>
      <c r="AH7" s="186"/>
      <c r="AI7" s="189" t="s">
        <v>18</v>
      </c>
      <c r="AJ7" s="190"/>
      <c r="AK7" s="190"/>
      <c r="AL7" s="190"/>
      <c r="AM7" s="190"/>
      <c r="AN7" s="191"/>
      <c r="AO7" s="197"/>
    </row>
    <row r="8" spans="1:41" ht="30.75" customHeight="1" x14ac:dyDescent="0.2">
      <c r="A8" s="197"/>
      <c r="B8" s="197"/>
      <c r="C8" s="234"/>
      <c r="D8" s="237"/>
      <c r="E8" s="192" t="s">
        <v>19</v>
      </c>
      <c r="F8" s="190"/>
      <c r="G8" s="191"/>
      <c r="H8" s="192" t="s">
        <v>20</v>
      </c>
      <c r="I8" s="190"/>
      <c r="J8" s="191"/>
      <c r="K8" s="187"/>
      <c r="L8" s="188"/>
      <c r="M8" s="202"/>
      <c r="N8" s="187"/>
      <c r="O8" s="188"/>
      <c r="P8" s="202"/>
      <c r="Q8" s="192" t="s">
        <v>21</v>
      </c>
      <c r="R8" s="190"/>
      <c r="S8" s="191"/>
      <c r="T8" s="192" t="s">
        <v>22</v>
      </c>
      <c r="U8" s="190"/>
      <c r="V8" s="191"/>
      <c r="W8" s="187"/>
      <c r="X8" s="188"/>
      <c r="Y8" s="202"/>
      <c r="Z8" s="187"/>
      <c r="AA8" s="188"/>
      <c r="AB8" s="202"/>
      <c r="AC8" s="187"/>
      <c r="AD8" s="188"/>
      <c r="AE8" s="202"/>
      <c r="AF8" s="187"/>
      <c r="AG8" s="188"/>
      <c r="AH8" s="188"/>
      <c r="AI8" s="192" t="s">
        <v>23</v>
      </c>
      <c r="AJ8" s="190"/>
      <c r="AK8" s="191"/>
      <c r="AL8" s="192" t="s">
        <v>24</v>
      </c>
      <c r="AM8" s="190"/>
      <c r="AN8" s="191"/>
      <c r="AO8" s="197"/>
    </row>
    <row r="9" spans="1:41" ht="93" customHeight="1" x14ac:dyDescent="0.2">
      <c r="A9" s="198"/>
      <c r="B9" s="198"/>
      <c r="C9" s="235"/>
      <c r="D9" s="238"/>
      <c r="E9" s="7" t="s">
        <v>25</v>
      </c>
      <c r="F9" s="7" t="s">
        <v>26</v>
      </c>
      <c r="G9" s="8" t="s">
        <v>27</v>
      </c>
      <c r="H9" s="7" t="s">
        <v>25</v>
      </c>
      <c r="I9" s="7" t="s">
        <v>26</v>
      </c>
      <c r="J9" s="8" t="s">
        <v>27</v>
      </c>
      <c r="K9" s="7" t="s">
        <v>25</v>
      </c>
      <c r="L9" s="7" t="s">
        <v>26</v>
      </c>
      <c r="M9" s="8" t="s">
        <v>27</v>
      </c>
      <c r="N9" s="7" t="s">
        <v>25</v>
      </c>
      <c r="O9" s="7" t="s">
        <v>26</v>
      </c>
      <c r="P9" s="8" t="s">
        <v>27</v>
      </c>
      <c r="Q9" s="7" t="s">
        <v>25</v>
      </c>
      <c r="R9" s="7" t="s">
        <v>26</v>
      </c>
      <c r="S9" s="8" t="s">
        <v>27</v>
      </c>
      <c r="T9" s="7" t="s">
        <v>25</v>
      </c>
      <c r="U9" s="7" t="s">
        <v>26</v>
      </c>
      <c r="V9" s="8" t="s">
        <v>27</v>
      </c>
      <c r="W9" s="7" t="s">
        <v>25</v>
      </c>
      <c r="X9" s="7" t="s">
        <v>26</v>
      </c>
      <c r="Y9" s="8" t="s">
        <v>27</v>
      </c>
      <c r="Z9" s="7" t="s">
        <v>25</v>
      </c>
      <c r="AA9" s="7" t="s">
        <v>26</v>
      </c>
      <c r="AB9" s="8" t="s">
        <v>27</v>
      </c>
      <c r="AC9" s="7" t="s">
        <v>25</v>
      </c>
      <c r="AD9" s="7" t="s">
        <v>26</v>
      </c>
      <c r="AE9" s="8" t="s">
        <v>27</v>
      </c>
      <c r="AF9" s="7" t="s">
        <v>25</v>
      </c>
      <c r="AG9" s="7" t="s">
        <v>26</v>
      </c>
      <c r="AH9" s="8" t="s">
        <v>27</v>
      </c>
      <c r="AI9" s="7" t="s">
        <v>25</v>
      </c>
      <c r="AJ9" s="7" t="s">
        <v>26</v>
      </c>
      <c r="AK9" s="8" t="s">
        <v>27</v>
      </c>
      <c r="AL9" s="7" t="s">
        <v>25</v>
      </c>
      <c r="AM9" s="7" t="s">
        <v>26</v>
      </c>
      <c r="AN9" s="8" t="s">
        <v>27</v>
      </c>
      <c r="AO9" s="198"/>
    </row>
    <row r="10" spans="1:41" ht="24" customHeight="1" x14ac:dyDescent="0.2">
      <c r="A10" s="26"/>
      <c r="B10" s="26" t="s">
        <v>69</v>
      </c>
      <c r="C10" s="27">
        <f t="shared" ref="C10:AN10" si="0">C14+C58+C170+C182</f>
        <v>40</v>
      </c>
      <c r="D10" s="27">
        <f t="shared" si="0"/>
        <v>76130</v>
      </c>
      <c r="E10" s="27">
        <f t="shared" si="0"/>
        <v>0</v>
      </c>
      <c r="F10" s="27">
        <f t="shared" si="0"/>
        <v>0</v>
      </c>
      <c r="G10" s="27">
        <f t="shared" si="0"/>
        <v>0</v>
      </c>
      <c r="H10" s="27">
        <f t="shared" si="0"/>
        <v>0</v>
      </c>
      <c r="I10" s="27">
        <f t="shared" si="0"/>
        <v>0</v>
      </c>
      <c r="J10" s="27">
        <f t="shared" si="0"/>
        <v>0</v>
      </c>
      <c r="K10" s="27">
        <f t="shared" si="0"/>
        <v>28</v>
      </c>
      <c r="L10" s="27">
        <f t="shared" si="0"/>
        <v>52914.333333333336</v>
      </c>
      <c r="M10" s="27">
        <f t="shared" si="0"/>
        <v>34436176250</v>
      </c>
      <c r="N10" s="27">
        <f t="shared" si="0"/>
        <v>11</v>
      </c>
      <c r="O10" s="27">
        <f t="shared" si="0"/>
        <v>18309.878787878788</v>
      </c>
      <c r="P10" s="27">
        <f t="shared" si="0"/>
        <v>6003772215</v>
      </c>
      <c r="Q10" s="27">
        <f t="shared" si="0"/>
        <v>1</v>
      </c>
      <c r="R10" s="27">
        <f t="shared" si="0"/>
        <v>397</v>
      </c>
      <c r="S10" s="27">
        <f t="shared" si="0"/>
        <v>57100000</v>
      </c>
      <c r="T10" s="27">
        <f t="shared" si="0"/>
        <v>1</v>
      </c>
      <c r="U10" s="27">
        <f t="shared" si="0"/>
        <v>984</v>
      </c>
      <c r="V10" s="27">
        <f t="shared" si="0"/>
        <v>98400000</v>
      </c>
      <c r="W10" s="27">
        <f t="shared" si="0"/>
        <v>29</v>
      </c>
      <c r="X10" s="27">
        <f t="shared" si="0"/>
        <v>67967.5</v>
      </c>
      <c r="Y10" s="27">
        <f t="shared" si="0"/>
        <v>4091436900</v>
      </c>
      <c r="Z10" s="27">
        <f t="shared" si="0"/>
        <v>27</v>
      </c>
      <c r="AA10" s="27">
        <f t="shared" si="0"/>
        <v>66815.944444444438</v>
      </c>
      <c r="AB10" s="27">
        <f t="shared" si="0"/>
        <v>4956687400</v>
      </c>
      <c r="AC10" s="27">
        <f t="shared" si="0"/>
        <v>29</v>
      </c>
      <c r="AD10" s="27">
        <f t="shared" si="0"/>
        <v>69514.475999999995</v>
      </c>
      <c r="AE10" s="27">
        <f t="shared" si="0"/>
        <v>7976145700</v>
      </c>
      <c r="AF10" s="27">
        <f t="shared" si="0"/>
        <v>13</v>
      </c>
      <c r="AG10" s="27">
        <f t="shared" si="0"/>
        <v>24264</v>
      </c>
      <c r="AH10" s="27">
        <f t="shared" si="0"/>
        <v>1683582000</v>
      </c>
      <c r="AI10" s="27">
        <f t="shared" si="0"/>
        <v>32</v>
      </c>
      <c r="AJ10" s="27">
        <f t="shared" si="0"/>
        <v>71776.350000000006</v>
      </c>
      <c r="AK10" s="27">
        <f t="shared" si="0"/>
        <v>5837829800</v>
      </c>
      <c r="AL10" s="27">
        <f t="shared" si="0"/>
        <v>14</v>
      </c>
      <c r="AM10" s="27">
        <f t="shared" si="0"/>
        <v>11470</v>
      </c>
      <c r="AN10" s="27">
        <f t="shared" si="0"/>
        <v>1611689000</v>
      </c>
      <c r="AO10" s="27"/>
    </row>
    <row r="11" spans="1:41" s="52" customFormat="1" ht="16.5" customHeight="1" x14ac:dyDescent="0.2">
      <c r="A11" s="30"/>
      <c r="B11" s="17" t="s">
        <v>29</v>
      </c>
      <c r="C11" s="57">
        <f>C15+C59+C171+C184</f>
        <v>40</v>
      </c>
      <c r="D11" s="57">
        <f t="shared" ref="D11:AN11" si="1">D15+D59+D171+D184</f>
        <v>24769</v>
      </c>
      <c r="E11" s="57">
        <f t="shared" si="1"/>
        <v>0</v>
      </c>
      <c r="F11" s="57">
        <f t="shared" si="1"/>
        <v>0</v>
      </c>
      <c r="G11" s="57">
        <f t="shared" si="1"/>
        <v>0</v>
      </c>
      <c r="H11" s="57">
        <f t="shared" si="1"/>
        <v>0</v>
      </c>
      <c r="I11" s="57">
        <f t="shared" si="1"/>
        <v>0</v>
      </c>
      <c r="J11" s="57">
        <f t="shared" si="1"/>
        <v>0</v>
      </c>
      <c r="K11" s="57">
        <f t="shared" si="1"/>
        <v>26</v>
      </c>
      <c r="L11" s="57">
        <f t="shared" si="1"/>
        <v>18113.333333333336</v>
      </c>
      <c r="M11" s="57">
        <f t="shared" si="1"/>
        <v>10998162100</v>
      </c>
      <c r="N11" s="57">
        <f t="shared" si="1"/>
        <v>2</v>
      </c>
      <c r="O11" s="57">
        <f t="shared" si="1"/>
        <v>2359</v>
      </c>
      <c r="P11" s="57">
        <f t="shared" si="1"/>
        <v>187377000</v>
      </c>
      <c r="Q11" s="57">
        <f t="shared" si="1"/>
        <v>1</v>
      </c>
      <c r="R11" s="57">
        <f t="shared" si="1"/>
        <v>125</v>
      </c>
      <c r="S11" s="57">
        <f t="shared" si="1"/>
        <v>20000000</v>
      </c>
      <c r="T11" s="57">
        <f t="shared" si="1"/>
        <v>1</v>
      </c>
      <c r="U11" s="57">
        <f t="shared" si="1"/>
        <v>254</v>
      </c>
      <c r="V11" s="57">
        <f t="shared" si="1"/>
        <v>25400000</v>
      </c>
      <c r="W11" s="57">
        <f>W15+W59+W171+W184</f>
        <v>28</v>
      </c>
      <c r="X11" s="57">
        <f t="shared" si="1"/>
        <v>22564</v>
      </c>
      <c r="Y11" s="57">
        <f t="shared" si="1"/>
        <v>1314991000</v>
      </c>
      <c r="Z11" s="57">
        <f t="shared" si="1"/>
        <v>27</v>
      </c>
      <c r="AA11" s="57">
        <f t="shared" si="1"/>
        <v>22616</v>
      </c>
      <c r="AB11" s="57">
        <f t="shared" si="1"/>
        <v>1531900800</v>
      </c>
      <c r="AC11" s="57">
        <f t="shared" si="1"/>
        <v>29</v>
      </c>
      <c r="AD11" s="57">
        <f t="shared" si="1"/>
        <v>23445.3</v>
      </c>
      <c r="AE11" s="57">
        <f t="shared" si="1"/>
        <v>2603107000</v>
      </c>
      <c r="AF11" s="57">
        <f t="shared" si="1"/>
        <v>10</v>
      </c>
      <c r="AG11" s="57">
        <f t="shared" si="1"/>
        <v>6713</v>
      </c>
      <c r="AH11" s="57">
        <f t="shared" si="1"/>
        <v>469191000</v>
      </c>
      <c r="AI11" s="57">
        <f t="shared" si="1"/>
        <v>30</v>
      </c>
      <c r="AJ11" s="57">
        <f t="shared" si="1"/>
        <v>23236</v>
      </c>
      <c r="AK11" s="57">
        <f t="shared" si="1"/>
        <v>1923787000</v>
      </c>
      <c r="AL11" s="57">
        <f t="shared" si="1"/>
        <v>10</v>
      </c>
      <c r="AM11" s="57">
        <f t="shared" si="1"/>
        <v>2887</v>
      </c>
      <c r="AN11" s="57">
        <f t="shared" si="1"/>
        <v>275409000</v>
      </c>
      <c r="AO11" s="25"/>
    </row>
    <row r="12" spans="1:41" s="52" customFormat="1" ht="18.75" customHeight="1" x14ac:dyDescent="0.2">
      <c r="A12" s="30"/>
      <c r="B12" s="17" t="s">
        <v>30</v>
      </c>
      <c r="C12" s="57">
        <f t="shared" ref="C12:AN12" si="2">C16+C60+C172+C185</f>
        <v>40</v>
      </c>
      <c r="D12" s="57">
        <f t="shared" si="2"/>
        <v>25139</v>
      </c>
      <c r="E12" s="57">
        <f t="shared" si="2"/>
        <v>0</v>
      </c>
      <c r="F12" s="57">
        <f t="shared" si="2"/>
        <v>0</v>
      </c>
      <c r="G12" s="57">
        <f t="shared" si="2"/>
        <v>0</v>
      </c>
      <c r="H12" s="57">
        <f t="shared" si="2"/>
        <v>0</v>
      </c>
      <c r="I12" s="57">
        <f t="shared" si="2"/>
        <v>0</v>
      </c>
      <c r="J12" s="57">
        <f t="shared" si="2"/>
        <v>0</v>
      </c>
      <c r="K12" s="57">
        <f t="shared" si="2"/>
        <v>28</v>
      </c>
      <c r="L12" s="57">
        <f t="shared" si="2"/>
        <v>17900</v>
      </c>
      <c r="M12" s="57">
        <f t="shared" si="2"/>
        <v>13120908800</v>
      </c>
      <c r="N12" s="57">
        <f t="shared" si="2"/>
        <v>8</v>
      </c>
      <c r="O12" s="57">
        <f t="shared" si="2"/>
        <v>7168.878787878788</v>
      </c>
      <c r="P12" s="57">
        <f t="shared" si="2"/>
        <v>2544637000</v>
      </c>
      <c r="Q12" s="57">
        <f t="shared" si="2"/>
        <v>1</v>
      </c>
      <c r="R12" s="57">
        <f t="shared" si="2"/>
        <v>120</v>
      </c>
      <c r="S12" s="57">
        <f t="shared" si="2"/>
        <v>19200000</v>
      </c>
      <c r="T12" s="57">
        <f t="shared" si="2"/>
        <v>1</v>
      </c>
      <c r="U12" s="57">
        <f t="shared" si="2"/>
        <v>354</v>
      </c>
      <c r="V12" s="57">
        <f t="shared" si="2"/>
        <v>35400000</v>
      </c>
      <c r="W12" s="57">
        <f>W16+W60+W172+W185</f>
        <v>29</v>
      </c>
      <c r="X12" s="57">
        <f t="shared" si="2"/>
        <v>23568.5</v>
      </c>
      <c r="Y12" s="57">
        <f t="shared" si="2"/>
        <v>1413711400</v>
      </c>
      <c r="Z12" s="57">
        <f t="shared" si="2"/>
        <v>27</v>
      </c>
      <c r="AA12" s="57">
        <f t="shared" si="2"/>
        <v>22881.722222222223</v>
      </c>
      <c r="AB12" s="57">
        <f t="shared" si="2"/>
        <v>1719262100</v>
      </c>
      <c r="AC12" s="57">
        <f t="shared" si="2"/>
        <v>29</v>
      </c>
      <c r="AD12" s="57">
        <f t="shared" si="2"/>
        <v>23706.65</v>
      </c>
      <c r="AE12" s="57">
        <f t="shared" si="2"/>
        <v>2810824700</v>
      </c>
      <c r="AF12" s="57">
        <f t="shared" si="2"/>
        <v>11</v>
      </c>
      <c r="AG12" s="57">
        <f t="shared" si="2"/>
        <v>8474</v>
      </c>
      <c r="AH12" s="57">
        <f t="shared" si="2"/>
        <v>591027000</v>
      </c>
      <c r="AI12" s="57">
        <f t="shared" si="2"/>
        <v>30</v>
      </c>
      <c r="AJ12" s="57">
        <f t="shared" si="2"/>
        <v>23875.35</v>
      </c>
      <c r="AK12" s="57">
        <f t="shared" si="2"/>
        <v>1988345800</v>
      </c>
      <c r="AL12" s="57">
        <f t="shared" si="2"/>
        <v>14</v>
      </c>
      <c r="AM12" s="57">
        <f t="shared" si="2"/>
        <v>4234</v>
      </c>
      <c r="AN12" s="57">
        <f t="shared" si="2"/>
        <v>648504000</v>
      </c>
      <c r="AO12" s="25"/>
    </row>
    <row r="13" spans="1:41" s="52" customFormat="1" ht="17.25" customHeight="1" x14ac:dyDescent="0.2">
      <c r="A13" s="30"/>
      <c r="B13" s="17" t="s">
        <v>31</v>
      </c>
      <c r="C13" s="57">
        <f t="shared" ref="C13:AN13" si="3">C17+C61+C173+C186</f>
        <v>40</v>
      </c>
      <c r="D13" s="57">
        <f t="shared" si="3"/>
        <v>26222</v>
      </c>
      <c r="E13" s="57">
        <f t="shared" si="3"/>
        <v>0</v>
      </c>
      <c r="F13" s="57">
        <f t="shared" si="3"/>
        <v>0</v>
      </c>
      <c r="G13" s="57">
        <f t="shared" si="3"/>
        <v>0</v>
      </c>
      <c r="H13" s="57">
        <f t="shared" si="3"/>
        <v>0</v>
      </c>
      <c r="I13" s="57">
        <f t="shared" si="3"/>
        <v>0</v>
      </c>
      <c r="J13" s="57">
        <f t="shared" si="3"/>
        <v>0</v>
      </c>
      <c r="K13" s="57">
        <f t="shared" si="3"/>
        <v>27</v>
      </c>
      <c r="L13" s="57">
        <f t="shared" si="3"/>
        <v>16901</v>
      </c>
      <c r="M13" s="57">
        <f t="shared" si="3"/>
        <v>10317105350</v>
      </c>
      <c r="N13" s="57">
        <f t="shared" si="3"/>
        <v>11</v>
      </c>
      <c r="O13" s="57">
        <f t="shared" si="3"/>
        <v>8782</v>
      </c>
      <c r="P13" s="57">
        <f t="shared" si="3"/>
        <v>3271758215</v>
      </c>
      <c r="Q13" s="57">
        <f t="shared" si="3"/>
        <v>1</v>
      </c>
      <c r="R13" s="57">
        <f t="shared" si="3"/>
        <v>152</v>
      </c>
      <c r="S13" s="57">
        <f t="shared" si="3"/>
        <v>17900000</v>
      </c>
      <c r="T13" s="57">
        <f t="shared" si="3"/>
        <v>1</v>
      </c>
      <c r="U13" s="57">
        <f t="shared" si="3"/>
        <v>376</v>
      </c>
      <c r="V13" s="57">
        <f t="shared" si="3"/>
        <v>37600000</v>
      </c>
      <c r="W13" s="57">
        <f t="shared" si="3"/>
        <v>27</v>
      </c>
      <c r="X13" s="57">
        <f t="shared" si="3"/>
        <v>21835</v>
      </c>
      <c r="Y13" s="57">
        <f t="shared" si="3"/>
        <v>1362734500</v>
      </c>
      <c r="Z13" s="57">
        <f t="shared" si="3"/>
        <v>26</v>
      </c>
      <c r="AA13" s="57">
        <f t="shared" si="3"/>
        <v>21318.222222222223</v>
      </c>
      <c r="AB13" s="57">
        <f t="shared" si="3"/>
        <v>1705524500</v>
      </c>
      <c r="AC13" s="57">
        <f t="shared" si="3"/>
        <v>29</v>
      </c>
      <c r="AD13" s="57">
        <f t="shared" si="3"/>
        <v>22362.525999999998</v>
      </c>
      <c r="AE13" s="57">
        <f t="shared" si="3"/>
        <v>2562214000</v>
      </c>
      <c r="AF13" s="57">
        <f t="shared" si="3"/>
        <v>12</v>
      </c>
      <c r="AG13" s="57">
        <f t="shared" si="3"/>
        <v>9077</v>
      </c>
      <c r="AH13" s="57">
        <f t="shared" si="3"/>
        <v>623364000</v>
      </c>
      <c r="AI13" s="57">
        <f t="shared" si="3"/>
        <v>32</v>
      </c>
      <c r="AJ13" s="57">
        <f t="shared" si="3"/>
        <v>24665</v>
      </c>
      <c r="AK13" s="57">
        <f t="shared" si="3"/>
        <v>1925697000</v>
      </c>
      <c r="AL13" s="57">
        <f t="shared" si="3"/>
        <v>14</v>
      </c>
      <c r="AM13" s="57">
        <f t="shared" si="3"/>
        <v>4349</v>
      </c>
      <c r="AN13" s="57">
        <f t="shared" si="3"/>
        <v>687776000</v>
      </c>
      <c r="AO13" s="25"/>
    </row>
    <row r="14" spans="1:41" ht="21" customHeight="1" x14ac:dyDescent="0.2">
      <c r="A14" s="28" t="s">
        <v>32</v>
      </c>
      <c r="B14" s="29" t="s">
        <v>70</v>
      </c>
      <c r="C14" s="21">
        <f>C15</f>
        <v>10</v>
      </c>
      <c r="D14" s="21">
        <f t="shared" ref="D14:AH14" si="4">D18+D22+D26+D30+D34+D38+D42+D46+D50+D54</f>
        <v>1542</v>
      </c>
      <c r="E14" s="21">
        <f t="shared" si="4"/>
        <v>0</v>
      </c>
      <c r="F14" s="21">
        <f t="shared" si="4"/>
        <v>0</v>
      </c>
      <c r="G14" s="21">
        <f t="shared" si="4"/>
        <v>0</v>
      </c>
      <c r="H14" s="21">
        <f t="shared" si="4"/>
        <v>0</v>
      </c>
      <c r="I14" s="21">
        <f t="shared" si="4"/>
        <v>0</v>
      </c>
      <c r="J14" s="21">
        <f t="shared" si="4"/>
        <v>0</v>
      </c>
      <c r="K14" s="21">
        <f t="shared" si="4"/>
        <v>0</v>
      </c>
      <c r="L14" s="21">
        <f t="shared" si="4"/>
        <v>0</v>
      </c>
      <c r="M14" s="21">
        <f t="shared" si="4"/>
        <v>0</v>
      </c>
      <c r="N14" s="21">
        <f t="shared" si="4"/>
        <v>0</v>
      </c>
      <c r="O14" s="21">
        <f t="shared" si="4"/>
        <v>0</v>
      </c>
      <c r="P14" s="21">
        <f t="shared" si="4"/>
        <v>0</v>
      </c>
      <c r="Q14" s="21">
        <f t="shared" si="4"/>
        <v>0</v>
      </c>
      <c r="R14" s="21">
        <f t="shared" si="4"/>
        <v>0</v>
      </c>
      <c r="S14" s="21">
        <f t="shared" si="4"/>
        <v>0</v>
      </c>
      <c r="T14" s="21">
        <f t="shared" si="4"/>
        <v>0</v>
      </c>
      <c r="U14" s="21">
        <f t="shared" si="4"/>
        <v>0</v>
      </c>
      <c r="V14" s="21">
        <f t="shared" si="4"/>
        <v>0</v>
      </c>
      <c r="W14" s="21">
        <f>W16</f>
        <v>1</v>
      </c>
      <c r="X14" s="21">
        <f t="shared" si="4"/>
        <v>526</v>
      </c>
      <c r="Y14" s="21">
        <f t="shared" si="4"/>
        <v>36820000</v>
      </c>
      <c r="Z14" s="21">
        <f t="shared" si="4"/>
        <v>0</v>
      </c>
      <c r="AA14" s="21">
        <f t="shared" si="4"/>
        <v>0</v>
      </c>
      <c r="AB14" s="21">
        <f t="shared" si="4"/>
        <v>0</v>
      </c>
      <c r="AC14" s="21">
        <f t="shared" si="4"/>
        <v>0</v>
      </c>
      <c r="AD14" s="21">
        <f t="shared" si="4"/>
        <v>0</v>
      </c>
      <c r="AE14" s="21">
        <f t="shared" si="4"/>
        <v>0</v>
      </c>
      <c r="AF14" s="21">
        <f t="shared" si="4"/>
        <v>1</v>
      </c>
      <c r="AG14" s="21">
        <f t="shared" si="4"/>
        <v>341</v>
      </c>
      <c r="AH14" s="21">
        <f t="shared" si="4"/>
        <v>11935000</v>
      </c>
      <c r="AI14" s="21">
        <v>2</v>
      </c>
      <c r="AJ14" s="21">
        <f t="shared" ref="AJ14:AN14" si="5">AJ18+AJ22+AJ26+AJ30+AJ34+AJ38+AJ42+AJ46+AJ50+AJ54</f>
        <v>1542</v>
      </c>
      <c r="AK14" s="21">
        <f t="shared" si="5"/>
        <v>123360000</v>
      </c>
      <c r="AL14" s="21">
        <f t="shared" si="5"/>
        <v>0</v>
      </c>
      <c r="AM14" s="21">
        <f t="shared" si="5"/>
        <v>0</v>
      </c>
      <c r="AN14" s="21">
        <f t="shared" si="5"/>
        <v>0</v>
      </c>
      <c r="AO14" s="21"/>
    </row>
    <row r="15" spans="1:41" ht="16.5" customHeight="1" x14ac:dyDescent="0.2">
      <c r="A15" s="30"/>
      <c r="B15" s="17" t="s">
        <v>29</v>
      </c>
      <c r="C15" s="12">
        <f t="shared" ref="C15:AN15" si="6">C19+C23+C27+C31+C35+C39+C43+C47+C51+C55</f>
        <v>10</v>
      </c>
      <c r="D15" s="12">
        <f t="shared" si="6"/>
        <v>341</v>
      </c>
      <c r="E15" s="12"/>
      <c r="F15" s="12"/>
      <c r="G15" s="12"/>
      <c r="H15" s="12"/>
      <c r="I15" s="12"/>
      <c r="J15" s="12"/>
      <c r="K15" s="12"/>
      <c r="L15" s="12"/>
      <c r="M15" s="12"/>
      <c r="N15" s="12"/>
      <c r="O15" s="12"/>
      <c r="P15" s="12"/>
      <c r="Q15" s="12"/>
      <c r="R15" s="12"/>
      <c r="S15" s="12"/>
      <c r="T15" s="12"/>
      <c r="U15" s="12"/>
      <c r="V15" s="12"/>
      <c r="W15" s="12">
        <f t="shared" si="6"/>
        <v>0</v>
      </c>
      <c r="X15" s="12">
        <f t="shared" si="6"/>
        <v>0</v>
      </c>
      <c r="Y15" s="12">
        <f t="shared" si="6"/>
        <v>0</v>
      </c>
      <c r="Z15" s="12">
        <f t="shared" si="6"/>
        <v>0</v>
      </c>
      <c r="AA15" s="12">
        <f t="shared" si="6"/>
        <v>0</v>
      </c>
      <c r="AB15" s="12">
        <f t="shared" si="6"/>
        <v>0</v>
      </c>
      <c r="AC15" s="12">
        <f t="shared" si="6"/>
        <v>0</v>
      </c>
      <c r="AD15" s="12">
        <f t="shared" si="6"/>
        <v>0</v>
      </c>
      <c r="AE15" s="12">
        <f t="shared" si="6"/>
        <v>0</v>
      </c>
      <c r="AF15" s="12">
        <f t="shared" si="6"/>
        <v>1</v>
      </c>
      <c r="AG15" s="12">
        <f t="shared" si="6"/>
        <v>341</v>
      </c>
      <c r="AH15" s="12">
        <f t="shared" si="6"/>
        <v>11935000</v>
      </c>
      <c r="AI15" s="12">
        <f t="shared" si="6"/>
        <v>1</v>
      </c>
      <c r="AJ15" s="12">
        <f t="shared" si="6"/>
        <v>341</v>
      </c>
      <c r="AK15" s="12">
        <f t="shared" si="6"/>
        <v>27280000</v>
      </c>
      <c r="AL15" s="12">
        <f t="shared" si="6"/>
        <v>0</v>
      </c>
      <c r="AM15" s="12">
        <f t="shared" si="6"/>
        <v>0</v>
      </c>
      <c r="AN15" s="12">
        <f t="shared" si="6"/>
        <v>0</v>
      </c>
      <c r="AO15" s="25"/>
    </row>
    <row r="16" spans="1:41" ht="18.75" customHeight="1" x14ac:dyDescent="0.2">
      <c r="A16" s="30"/>
      <c r="B16" s="17" t="s">
        <v>30</v>
      </c>
      <c r="C16" s="12">
        <f t="shared" ref="C16:AN16" si="7">C20+C24+C28+C32+C36+C40+C44+C48+C52+C56</f>
        <v>10</v>
      </c>
      <c r="D16" s="12">
        <f t="shared" si="7"/>
        <v>263</v>
      </c>
      <c r="E16" s="12"/>
      <c r="F16" s="12"/>
      <c r="G16" s="12"/>
      <c r="H16" s="12"/>
      <c r="I16" s="12"/>
      <c r="J16" s="12"/>
      <c r="K16" s="12"/>
      <c r="L16" s="12"/>
      <c r="M16" s="12"/>
      <c r="N16" s="12"/>
      <c r="O16" s="12"/>
      <c r="P16" s="12"/>
      <c r="Q16" s="12"/>
      <c r="R16" s="12"/>
      <c r="S16" s="12"/>
      <c r="T16" s="12"/>
      <c r="U16" s="12"/>
      <c r="V16" s="12"/>
      <c r="W16" s="12">
        <f t="shared" si="7"/>
        <v>1</v>
      </c>
      <c r="X16" s="12">
        <f t="shared" si="7"/>
        <v>263</v>
      </c>
      <c r="Y16" s="12">
        <f t="shared" si="7"/>
        <v>18410000</v>
      </c>
      <c r="Z16" s="12">
        <f t="shared" si="7"/>
        <v>0</v>
      </c>
      <c r="AA16" s="12">
        <f t="shared" si="7"/>
        <v>0</v>
      </c>
      <c r="AB16" s="12">
        <f t="shared" si="7"/>
        <v>0</v>
      </c>
      <c r="AC16" s="12">
        <f t="shared" si="7"/>
        <v>0</v>
      </c>
      <c r="AD16" s="12">
        <f t="shared" si="7"/>
        <v>0</v>
      </c>
      <c r="AE16" s="12">
        <f t="shared" si="7"/>
        <v>0</v>
      </c>
      <c r="AF16" s="12">
        <f t="shared" si="7"/>
        <v>0</v>
      </c>
      <c r="AG16" s="12">
        <f t="shared" si="7"/>
        <v>0</v>
      </c>
      <c r="AH16" s="12">
        <f t="shared" si="7"/>
        <v>0</v>
      </c>
      <c r="AI16" s="12">
        <f t="shared" si="7"/>
        <v>1</v>
      </c>
      <c r="AJ16" s="12">
        <f t="shared" si="7"/>
        <v>263</v>
      </c>
      <c r="AK16" s="12">
        <f t="shared" si="7"/>
        <v>21040000</v>
      </c>
      <c r="AL16" s="12">
        <f t="shared" si="7"/>
        <v>0</v>
      </c>
      <c r="AM16" s="12">
        <f t="shared" si="7"/>
        <v>0</v>
      </c>
      <c r="AN16" s="12">
        <f t="shared" si="7"/>
        <v>0</v>
      </c>
      <c r="AO16" s="25"/>
    </row>
    <row r="17" spans="1:41" ht="17.25" customHeight="1" x14ac:dyDescent="0.2">
      <c r="A17" s="30"/>
      <c r="B17" s="17" t="s">
        <v>31</v>
      </c>
      <c r="C17" s="12">
        <f t="shared" ref="C17:AN17" si="8">C21+C25+C29+C33+C37+C41+C45+C49+C53+C57</f>
        <v>10</v>
      </c>
      <c r="D17" s="12">
        <f t="shared" si="8"/>
        <v>938</v>
      </c>
      <c r="E17" s="12"/>
      <c r="F17" s="12"/>
      <c r="G17" s="12"/>
      <c r="H17" s="12"/>
      <c r="I17" s="12"/>
      <c r="J17" s="12"/>
      <c r="K17" s="12"/>
      <c r="L17" s="12"/>
      <c r="M17" s="12"/>
      <c r="N17" s="12"/>
      <c r="O17" s="12"/>
      <c r="P17" s="12"/>
      <c r="Q17" s="12"/>
      <c r="R17" s="12"/>
      <c r="S17" s="12"/>
      <c r="T17" s="12"/>
      <c r="U17" s="12"/>
      <c r="V17" s="12"/>
      <c r="W17" s="12">
        <f t="shared" si="8"/>
        <v>1</v>
      </c>
      <c r="X17" s="12">
        <f t="shared" si="8"/>
        <v>263</v>
      </c>
      <c r="Y17" s="12">
        <f t="shared" si="8"/>
        <v>18410000</v>
      </c>
      <c r="Z17" s="12">
        <f t="shared" si="8"/>
        <v>0</v>
      </c>
      <c r="AA17" s="12">
        <f t="shared" si="8"/>
        <v>0</v>
      </c>
      <c r="AB17" s="12">
        <f t="shared" si="8"/>
        <v>0</v>
      </c>
      <c r="AC17" s="12">
        <f t="shared" si="8"/>
        <v>0</v>
      </c>
      <c r="AD17" s="12">
        <f t="shared" si="8"/>
        <v>0</v>
      </c>
      <c r="AE17" s="12">
        <f t="shared" si="8"/>
        <v>0</v>
      </c>
      <c r="AF17" s="12">
        <f t="shared" si="8"/>
        <v>0</v>
      </c>
      <c r="AG17" s="12">
        <f t="shared" si="8"/>
        <v>0</v>
      </c>
      <c r="AH17" s="12">
        <f t="shared" si="8"/>
        <v>0</v>
      </c>
      <c r="AI17" s="12">
        <f t="shared" si="8"/>
        <v>3</v>
      </c>
      <c r="AJ17" s="12">
        <f t="shared" si="8"/>
        <v>938</v>
      </c>
      <c r="AK17" s="12">
        <f t="shared" si="8"/>
        <v>75040000</v>
      </c>
      <c r="AL17" s="12">
        <f t="shared" si="8"/>
        <v>0</v>
      </c>
      <c r="AM17" s="12">
        <f t="shared" si="8"/>
        <v>0</v>
      </c>
      <c r="AN17" s="12">
        <f t="shared" si="8"/>
        <v>0</v>
      </c>
      <c r="AO17" s="25"/>
    </row>
    <row r="18" spans="1:41" ht="21" customHeight="1" x14ac:dyDescent="0.2">
      <c r="A18" s="23">
        <v>1</v>
      </c>
      <c r="B18" s="24" t="s">
        <v>71</v>
      </c>
      <c r="C18" s="23">
        <f>C19</f>
        <v>1</v>
      </c>
      <c r="D18" s="23">
        <f t="shared" ref="D18:AN18" si="9">D19+D20+D21</f>
        <v>748</v>
      </c>
      <c r="E18" s="23">
        <f t="shared" si="9"/>
        <v>0</v>
      </c>
      <c r="F18" s="23">
        <f t="shared" si="9"/>
        <v>0</v>
      </c>
      <c r="G18" s="23">
        <f t="shared" si="9"/>
        <v>0</v>
      </c>
      <c r="H18" s="23">
        <f t="shared" si="9"/>
        <v>0</v>
      </c>
      <c r="I18" s="23">
        <f t="shared" si="9"/>
        <v>0</v>
      </c>
      <c r="J18" s="23">
        <f t="shared" si="9"/>
        <v>0</v>
      </c>
      <c r="K18" s="23">
        <f t="shared" si="9"/>
        <v>0</v>
      </c>
      <c r="L18" s="23">
        <f t="shared" si="9"/>
        <v>0</v>
      </c>
      <c r="M18" s="23">
        <f t="shared" si="9"/>
        <v>0</v>
      </c>
      <c r="N18" s="23">
        <f t="shared" si="9"/>
        <v>0</v>
      </c>
      <c r="O18" s="23">
        <f t="shared" si="9"/>
        <v>0</v>
      </c>
      <c r="P18" s="23">
        <f t="shared" si="9"/>
        <v>0</v>
      </c>
      <c r="Q18" s="23">
        <f t="shared" si="9"/>
        <v>0</v>
      </c>
      <c r="R18" s="23">
        <f t="shared" si="9"/>
        <v>0</v>
      </c>
      <c r="S18" s="23">
        <f t="shared" si="9"/>
        <v>0</v>
      </c>
      <c r="T18" s="23">
        <f t="shared" si="9"/>
        <v>0</v>
      </c>
      <c r="U18" s="23">
        <f t="shared" si="9"/>
        <v>0</v>
      </c>
      <c r="V18" s="23">
        <f t="shared" si="9"/>
        <v>0</v>
      </c>
      <c r="W18" s="23">
        <f t="shared" si="9"/>
        <v>0</v>
      </c>
      <c r="X18" s="23">
        <f t="shared" si="9"/>
        <v>0</v>
      </c>
      <c r="Y18" s="23">
        <f t="shared" si="9"/>
        <v>0</v>
      </c>
      <c r="Z18" s="23">
        <f t="shared" si="9"/>
        <v>0</v>
      </c>
      <c r="AA18" s="23">
        <f t="shared" si="9"/>
        <v>0</v>
      </c>
      <c r="AB18" s="23">
        <f t="shared" si="9"/>
        <v>0</v>
      </c>
      <c r="AC18" s="23">
        <f t="shared" si="9"/>
        <v>0</v>
      </c>
      <c r="AD18" s="23">
        <f t="shared" si="9"/>
        <v>0</v>
      </c>
      <c r="AE18" s="23">
        <f t="shared" si="9"/>
        <v>0</v>
      </c>
      <c r="AF18" s="23">
        <f t="shared" si="9"/>
        <v>1</v>
      </c>
      <c r="AG18" s="23">
        <f t="shared" si="9"/>
        <v>341</v>
      </c>
      <c r="AH18" s="22">
        <f t="shared" si="9"/>
        <v>11935000</v>
      </c>
      <c r="AI18" s="23">
        <f t="shared" si="9"/>
        <v>2</v>
      </c>
      <c r="AJ18" s="23">
        <f t="shared" si="9"/>
        <v>748</v>
      </c>
      <c r="AK18" s="22">
        <f t="shared" si="9"/>
        <v>59840000</v>
      </c>
      <c r="AL18" s="23">
        <f t="shared" si="9"/>
        <v>0</v>
      </c>
      <c r="AM18" s="23">
        <f t="shared" si="9"/>
        <v>0</v>
      </c>
      <c r="AN18" s="23">
        <f t="shared" si="9"/>
        <v>0</v>
      </c>
      <c r="AO18" s="22"/>
    </row>
    <row r="19" spans="1:41" ht="16.5" customHeight="1" x14ac:dyDescent="0.2">
      <c r="A19" s="30"/>
      <c r="B19" s="17" t="s">
        <v>29</v>
      </c>
      <c r="C19" s="31">
        <v>1</v>
      </c>
      <c r="D19" s="31">
        <v>341</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v>1</v>
      </c>
      <c r="AG19" s="31">
        <v>341</v>
      </c>
      <c r="AH19" s="25">
        <v>11935000</v>
      </c>
      <c r="AI19" s="31">
        <v>1</v>
      </c>
      <c r="AJ19" s="31">
        <v>341</v>
      </c>
      <c r="AK19" s="25">
        <v>27280000</v>
      </c>
      <c r="AL19" s="31"/>
      <c r="AM19" s="31"/>
      <c r="AN19" s="31"/>
      <c r="AO19" s="25"/>
    </row>
    <row r="20" spans="1:41" ht="18.75" customHeight="1" x14ac:dyDescent="0.2">
      <c r="A20" s="30"/>
      <c r="B20" s="17" t="s">
        <v>30</v>
      </c>
      <c r="C20" s="31">
        <v>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25"/>
    </row>
    <row r="21" spans="1:41" ht="17.25" customHeight="1" x14ac:dyDescent="0.2">
      <c r="A21" s="30"/>
      <c r="B21" s="17" t="s">
        <v>31</v>
      </c>
      <c r="C21" s="31">
        <v>1</v>
      </c>
      <c r="D21" s="31">
        <v>407</v>
      </c>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v>1</v>
      </c>
      <c r="AJ21" s="31">
        <v>407</v>
      </c>
      <c r="AK21" s="25">
        <v>32560000</v>
      </c>
      <c r="AL21" s="31"/>
      <c r="AM21" s="31"/>
      <c r="AN21" s="31"/>
      <c r="AO21" s="25"/>
    </row>
    <row r="22" spans="1:41" ht="21" customHeight="1" x14ac:dyDescent="0.2">
      <c r="A22" s="23">
        <v>2</v>
      </c>
      <c r="B22" s="24" t="s">
        <v>72</v>
      </c>
      <c r="C22" s="23">
        <f t="shared" ref="C22:AN22" si="10">C23+C24+C25</f>
        <v>3</v>
      </c>
      <c r="D22" s="23">
        <f t="shared" si="10"/>
        <v>0</v>
      </c>
      <c r="E22" s="23">
        <f t="shared" si="10"/>
        <v>0</v>
      </c>
      <c r="F22" s="23">
        <f t="shared" si="10"/>
        <v>0</v>
      </c>
      <c r="G22" s="23">
        <f t="shared" si="10"/>
        <v>0</v>
      </c>
      <c r="H22" s="23">
        <f t="shared" si="10"/>
        <v>0</v>
      </c>
      <c r="I22" s="23">
        <f t="shared" si="10"/>
        <v>0</v>
      </c>
      <c r="J22" s="23">
        <f t="shared" si="10"/>
        <v>0</v>
      </c>
      <c r="K22" s="23">
        <f t="shared" si="10"/>
        <v>0</v>
      </c>
      <c r="L22" s="23">
        <f t="shared" si="10"/>
        <v>0</v>
      </c>
      <c r="M22" s="23">
        <f t="shared" si="10"/>
        <v>0</v>
      </c>
      <c r="N22" s="23">
        <f t="shared" si="10"/>
        <v>0</v>
      </c>
      <c r="O22" s="23">
        <f t="shared" si="10"/>
        <v>0</v>
      </c>
      <c r="P22" s="23">
        <f t="shared" si="10"/>
        <v>0</v>
      </c>
      <c r="Q22" s="23">
        <f t="shared" si="10"/>
        <v>0</v>
      </c>
      <c r="R22" s="23">
        <f t="shared" si="10"/>
        <v>0</v>
      </c>
      <c r="S22" s="23">
        <f t="shared" si="10"/>
        <v>0</v>
      </c>
      <c r="T22" s="23">
        <f t="shared" si="10"/>
        <v>0</v>
      </c>
      <c r="U22" s="23">
        <f t="shared" si="10"/>
        <v>0</v>
      </c>
      <c r="V22" s="23">
        <f t="shared" si="10"/>
        <v>0</v>
      </c>
      <c r="W22" s="23">
        <f t="shared" si="10"/>
        <v>0</v>
      </c>
      <c r="X22" s="23">
        <f t="shared" si="10"/>
        <v>0</v>
      </c>
      <c r="Y22" s="23">
        <f t="shared" si="10"/>
        <v>0</v>
      </c>
      <c r="Z22" s="23">
        <f t="shared" si="10"/>
        <v>0</v>
      </c>
      <c r="AA22" s="23">
        <f t="shared" si="10"/>
        <v>0</v>
      </c>
      <c r="AB22" s="23">
        <f t="shared" si="10"/>
        <v>0</v>
      </c>
      <c r="AC22" s="23">
        <f t="shared" si="10"/>
        <v>0</v>
      </c>
      <c r="AD22" s="23">
        <f t="shared" si="10"/>
        <v>0</v>
      </c>
      <c r="AE22" s="23">
        <f t="shared" si="10"/>
        <v>0</v>
      </c>
      <c r="AF22" s="23">
        <f t="shared" si="10"/>
        <v>0</v>
      </c>
      <c r="AG22" s="23">
        <f t="shared" si="10"/>
        <v>0</v>
      </c>
      <c r="AH22" s="23">
        <f t="shared" si="10"/>
        <v>0</v>
      </c>
      <c r="AI22" s="23">
        <f t="shared" si="10"/>
        <v>0</v>
      </c>
      <c r="AJ22" s="23">
        <f t="shared" si="10"/>
        <v>0</v>
      </c>
      <c r="AK22" s="23">
        <f t="shared" si="10"/>
        <v>0</v>
      </c>
      <c r="AL22" s="23">
        <f t="shared" si="10"/>
        <v>0</v>
      </c>
      <c r="AM22" s="23">
        <f t="shared" si="10"/>
        <v>0</v>
      </c>
      <c r="AN22" s="23">
        <f t="shared" si="10"/>
        <v>0</v>
      </c>
      <c r="AO22" s="22"/>
    </row>
    <row r="23" spans="1:41" ht="16.5" customHeight="1" x14ac:dyDescent="0.2">
      <c r="A23" s="30"/>
      <c r="B23" s="17" t="s">
        <v>29</v>
      </c>
      <c r="C23" s="31">
        <v>1</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25"/>
    </row>
    <row r="24" spans="1:41" ht="18.75" customHeight="1" x14ac:dyDescent="0.2">
      <c r="A24" s="30"/>
      <c r="B24" s="17" t="s">
        <v>30</v>
      </c>
      <c r="C24" s="31">
        <v>1</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25"/>
    </row>
    <row r="25" spans="1:41" ht="17.25" customHeight="1" x14ac:dyDescent="0.2">
      <c r="A25" s="30"/>
      <c r="B25" s="17" t="s">
        <v>31</v>
      </c>
      <c r="C25" s="31">
        <v>1</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25"/>
    </row>
    <row r="26" spans="1:41" ht="21" customHeight="1" x14ac:dyDescent="0.2">
      <c r="A26" s="23">
        <v>3</v>
      </c>
      <c r="B26" s="24" t="s">
        <v>73</v>
      </c>
      <c r="C26" s="23">
        <f t="shared" ref="C26:AN26" si="11">C27+C28+C29</f>
        <v>3</v>
      </c>
      <c r="D26" s="23">
        <f t="shared" si="11"/>
        <v>0</v>
      </c>
      <c r="E26" s="23">
        <f t="shared" si="11"/>
        <v>0</v>
      </c>
      <c r="F26" s="23">
        <f t="shared" si="11"/>
        <v>0</v>
      </c>
      <c r="G26" s="23">
        <f t="shared" si="11"/>
        <v>0</v>
      </c>
      <c r="H26" s="23">
        <f t="shared" si="11"/>
        <v>0</v>
      </c>
      <c r="I26" s="23">
        <f t="shared" si="11"/>
        <v>0</v>
      </c>
      <c r="J26" s="23">
        <f t="shared" si="11"/>
        <v>0</v>
      </c>
      <c r="K26" s="23">
        <f t="shared" si="11"/>
        <v>0</v>
      </c>
      <c r="L26" s="23">
        <f t="shared" si="11"/>
        <v>0</v>
      </c>
      <c r="M26" s="23">
        <f t="shared" si="11"/>
        <v>0</v>
      </c>
      <c r="N26" s="23">
        <f t="shared" si="11"/>
        <v>0</v>
      </c>
      <c r="O26" s="23">
        <f t="shared" si="11"/>
        <v>0</v>
      </c>
      <c r="P26" s="23">
        <f t="shared" si="11"/>
        <v>0</v>
      </c>
      <c r="Q26" s="23">
        <f t="shared" si="11"/>
        <v>0</v>
      </c>
      <c r="R26" s="23">
        <f t="shared" si="11"/>
        <v>0</v>
      </c>
      <c r="S26" s="23">
        <f t="shared" si="11"/>
        <v>0</v>
      </c>
      <c r="T26" s="23">
        <f t="shared" si="11"/>
        <v>0</v>
      </c>
      <c r="U26" s="23">
        <f t="shared" si="11"/>
        <v>0</v>
      </c>
      <c r="V26" s="23">
        <f t="shared" si="11"/>
        <v>0</v>
      </c>
      <c r="W26" s="23">
        <f t="shared" si="11"/>
        <v>0</v>
      </c>
      <c r="X26" s="23">
        <f t="shared" si="11"/>
        <v>0</v>
      </c>
      <c r="Y26" s="23">
        <f t="shared" si="11"/>
        <v>0</v>
      </c>
      <c r="Z26" s="23">
        <f t="shared" si="11"/>
        <v>0</v>
      </c>
      <c r="AA26" s="23">
        <f t="shared" si="11"/>
        <v>0</v>
      </c>
      <c r="AB26" s="23">
        <f t="shared" si="11"/>
        <v>0</v>
      </c>
      <c r="AC26" s="23">
        <f t="shared" si="11"/>
        <v>0</v>
      </c>
      <c r="AD26" s="23">
        <f t="shared" si="11"/>
        <v>0</v>
      </c>
      <c r="AE26" s="23">
        <f t="shared" si="11"/>
        <v>0</v>
      </c>
      <c r="AF26" s="23">
        <f t="shared" si="11"/>
        <v>0</v>
      </c>
      <c r="AG26" s="23">
        <f t="shared" si="11"/>
        <v>0</v>
      </c>
      <c r="AH26" s="23">
        <f t="shared" si="11"/>
        <v>0</v>
      </c>
      <c r="AI26" s="23">
        <f t="shared" si="11"/>
        <v>0</v>
      </c>
      <c r="AJ26" s="23">
        <f t="shared" si="11"/>
        <v>0</v>
      </c>
      <c r="AK26" s="23">
        <f t="shared" si="11"/>
        <v>0</v>
      </c>
      <c r="AL26" s="23">
        <f t="shared" si="11"/>
        <v>0</v>
      </c>
      <c r="AM26" s="23">
        <f t="shared" si="11"/>
        <v>0</v>
      </c>
      <c r="AN26" s="23">
        <f t="shared" si="11"/>
        <v>0</v>
      </c>
      <c r="AO26" s="22"/>
    </row>
    <row r="27" spans="1:41" ht="16.5" customHeight="1" x14ac:dyDescent="0.2">
      <c r="A27" s="30"/>
      <c r="B27" s="17" t="s">
        <v>29</v>
      </c>
      <c r="C27" s="31">
        <v>1</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25"/>
    </row>
    <row r="28" spans="1:41" ht="18.75" customHeight="1" x14ac:dyDescent="0.2">
      <c r="A28" s="30"/>
      <c r="B28" s="17" t="s">
        <v>30</v>
      </c>
      <c r="C28" s="31">
        <v>1</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25"/>
    </row>
    <row r="29" spans="1:41" ht="17.25" customHeight="1" x14ac:dyDescent="0.2">
      <c r="A29" s="30"/>
      <c r="B29" s="17" t="s">
        <v>31</v>
      </c>
      <c r="C29" s="31">
        <v>1</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25"/>
    </row>
    <row r="30" spans="1:41" ht="21" customHeight="1" x14ac:dyDescent="0.2">
      <c r="A30" s="23">
        <v>4</v>
      </c>
      <c r="B30" s="24" t="s">
        <v>74</v>
      </c>
      <c r="C30" s="23">
        <f t="shared" ref="C30:AN30" si="12">C31+C32+C33</f>
        <v>3</v>
      </c>
      <c r="D30" s="23">
        <f t="shared" si="12"/>
        <v>0</v>
      </c>
      <c r="E30" s="23">
        <f t="shared" si="12"/>
        <v>0</v>
      </c>
      <c r="F30" s="23">
        <f t="shared" si="12"/>
        <v>0</v>
      </c>
      <c r="G30" s="23">
        <f t="shared" si="12"/>
        <v>0</v>
      </c>
      <c r="H30" s="23">
        <f t="shared" si="12"/>
        <v>0</v>
      </c>
      <c r="I30" s="23">
        <f t="shared" si="12"/>
        <v>0</v>
      </c>
      <c r="J30" s="23">
        <f t="shared" si="12"/>
        <v>0</v>
      </c>
      <c r="K30" s="23">
        <f t="shared" si="12"/>
        <v>0</v>
      </c>
      <c r="L30" s="23">
        <f t="shared" si="12"/>
        <v>0</v>
      </c>
      <c r="M30" s="23">
        <f t="shared" si="12"/>
        <v>0</v>
      </c>
      <c r="N30" s="23">
        <f t="shared" si="12"/>
        <v>0</v>
      </c>
      <c r="O30" s="23">
        <f t="shared" si="12"/>
        <v>0</v>
      </c>
      <c r="P30" s="23">
        <f t="shared" si="12"/>
        <v>0</v>
      </c>
      <c r="Q30" s="23">
        <f t="shared" si="12"/>
        <v>0</v>
      </c>
      <c r="R30" s="23">
        <f t="shared" si="12"/>
        <v>0</v>
      </c>
      <c r="S30" s="23">
        <f t="shared" si="12"/>
        <v>0</v>
      </c>
      <c r="T30" s="23">
        <f t="shared" si="12"/>
        <v>0</v>
      </c>
      <c r="U30" s="23">
        <f t="shared" si="12"/>
        <v>0</v>
      </c>
      <c r="V30" s="23">
        <f t="shared" si="12"/>
        <v>0</v>
      </c>
      <c r="W30" s="23">
        <f t="shared" si="12"/>
        <v>0</v>
      </c>
      <c r="X30" s="23">
        <f t="shared" si="12"/>
        <v>0</v>
      </c>
      <c r="Y30" s="23">
        <f t="shared" si="12"/>
        <v>0</v>
      </c>
      <c r="Z30" s="23">
        <f t="shared" si="12"/>
        <v>0</v>
      </c>
      <c r="AA30" s="23">
        <f t="shared" si="12"/>
        <v>0</v>
      </c>
      <c r="AB30" s="23">
        <f t="shared" si="12"/>
        <v>0</v>
      </c>
      <c r="AC30" s="23">
        <f t="shared" si="12"/>
        <v>0</v>
      </c>
      <c r="AD30" s="23">
        <f t="shared" si="12"/>
        <v>0</v>
      </c>
      <c r="AE30" s="23">
        <f t="shared" si="12"/>
        <v>0</v>
      </c>
      <c r="AF30" s="23">
        <f t="shared" si="12"/>
        <v>0</v>
      </c>
      <c r="AG30" s="23">
        <f t="shared" si="12"/>
        <v>0</v>
      </c>
      <c r="AH30" s="23">
        <f t="shared" si="12"/>
        <v>0</v>
      </c>
      <c r="AI30" s="23">
        <f t="shared" si="12"/>
        <v>0</v>
      </c>
      <c r="AJ30" s="23">
        <f t="shared" si="12"/>
        <v>0</v>
      </c>
      <c r="AK30" s="23">
        <f t="shared" si="12"/>
        <v>0</v>
      </c>
      <c r="AL30" s="23">
        <f t="shared" si="12"/>
        <v>0</v>
      </c>
      <c r="AM30" s="23">
        <f t="shared" si="12"/>
        <v>0</v>
      </c>
      <c r="AN30" s="23">
        <f t="shared" si="12"/>
        <v>0</v>
      </c>
      <c r="AO30" s="22"/>
    </row>
    <row r="31" spans="1:41" ht="16.5" customHeight="1" x14ac:dyDescent="0.2">
      <c r="A31" s="30"/>
      <c r="B31" s="17" t="s">
        <v>29</v>
      </c>
      <c r="C31" s="31">
        <v>1</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25"/>
    </row>
    <row r="32" spans="1:41" ht="18.75" customHeight="1" x14ac:dyDescent="0.2">
      <c r="A32" s="30"/>
      <c r="B32" s="17" t="s">
        <v>30</v>
      </c>
      <c r="C32" s="31">
        <v>1</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25"/>
    </row>
    <row r="33" spans="1:41" ht="17.25" customHeight="1" x14ac:dyDescent="0.2">
      <c r="A33" s="30"/>
      <c r="B33" s="17" t="s">
        <v>31</v>
      </c>
      <c r="C33" s="31">
        <v>1</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25"/>
    </row>
    <row r="34" spans="1:41" ht="21" customHeight="1" x14ac:dyDescent="0.2">
      <c r="A34" s="23">
        <v>5</v>
      </c>
      <c r="B34" s="24" t="s">
        <v>75</v>
      </c>
      <c r="C34" s="23">
        <f t="shared" ref="C34:AN34" si="13">C35+C36+C37</f>
        <v>3</v>
      </c>
      <c r="D34" s="23">
        <f t="shared" si="13"/>
        <v>0</v>
      </c>
      <c r="E34" s="23">
        <f t="shared" si="13"/>
        <v>0</v>
      </c>
      <c r="F34" s="23">
        <f t="shared" si="13"/>
        <v>0</v>
      </c>
      <c r="G34" s="23">
        <f t="shared" si="13"/>
        <v>0</v>
      </c>
      <c r="H34" s="23">
        <f t="shared" si="13"/>
        <v>0</v>
      </c>
      <c r="I34" s="23">
        <f t="shared" si="13"/>
        <v>0</v>
      </c>
      <c r="J34" s="23">
        <f t="shared" si="13"/>
        <v>0</v>
      </c>
      <c r="K34" s="23">
        <f t="shared" si="13"/>
        <v>0</v>
      </c>
      <c r="L34" s="23">
        <f t="shared" si="13"/>
        <v>0</v>
      </c>
      <c r="M34" s="23">
        <f t="shared" si="13"/>
        <v>0</v>
      </c>
      <c r="N34" s="23">
        <f t="shared" si="13"/>
        <v>0</v>
      </c>
      <c r="O34" s="23">
        <f t="shared" si="13"/>
        <v>0</v>
      </c>
      <c r="P34" s="23">
        <f t="shared" si="13"/>
        <v>0</v>
      </c>
      <c r="Q34" s="23">
        <f t="shared" si="13"/>
        <v>0</v>
      </c>
      <c r="R34" s="23">
        <f t="shared" si="13"/>
        <v>0</v>
      </c>
      <c r="S34" s="23">
        <f t="shared" si="13"/>
        <v>0</v>
      </c>
      <c r="T34" s="23">
        <f t="shared" si="13"/>
        <v>0</v>
      </c>
      <c r="U34" s="23">
        <f t="shared" si="13"/>
        <v>0</v>
      </c>
      <c r="V34" s="23">
        <f t="shared" si="13"/>
        <v>0</v>
      </c>
      <c r="W34" s="23">
        <f t="shared" si="13"/>
        <v>0</v>
      </c>
      <c r="X34" s="23">
        <f t="shared" si="13"/>
        <v>0</v>
      </c>
      <c r="Y34" s="23">
        <f t="shared" si="13"/>
        <v>0</v>
      </c>
      <c r="Z34" s="23">
        <f t="shared" si="13"/>
        <v>0</v>
      </c>
      <c r="AA34" s="23">
        <f t="shared" si="13"/>
        <v>0</v>
      </c>
      <c r="AB34" s="23">
        <f t="shared" si="13"/>
        <v>0</v>
      </c>
      <c r="AC34" s="23">
        <f t="shared" si="13"/>
        <v>0</v>
      </c>
      <c r="AD34" s="23">
        <f t="shared" si="13"/>
        <v>0</v>
      </c>
      <c r="AE34" s="23">
        <f t="shared" si="13"/>
        <v>0</v>
      </c>
      <c r="AF34" s="23">
        <f t="shared" si="13"/>
        <v>0</v>
      </c>
      <c r="AG34" s="23">
        <f t="shared" si="13"/>
        <v>0</v>
      </c>
      <c r="AH34" s="23">
        <f t="shared" si="13"/>
        <v>0</v>
      </c>
      <c r="AI34" s="23">
        <f t="shared" si="13"/>
        <v>0</v>
      </c>
      <c r="AJ34" s="23">
        <f t="shared" si="13"/>
        <v>0</v>
      </c>
      <c r="AK34" s="23">
        <f t="shared" si="13"/>
        <v>0</v>
      </c>
      <c r="AL34" s="23">
        <f t="shared" si="13"/>
        <v>0</v>
      </c>
      <c r="AM34" s="23">
        <f t="shared" si="13"/>
        <v>0</v>
      </c>
      <c r="AN34" s="23">
        <f t="shared" si="13"/>
        <v>0</v>
      </c>
      <c r="AO34" s="22"/>
    </row>
    <row r="35" spans="1:41" ht="16.5" customHeight="1" x14ac:dyDescent="0.2">
      <c r="A35" s="30"/>
      <c r="B35" s="17" t="s">
        <v>29</v>
      </c>
      <c r="C35" s="31">
        <v>1</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25"/>
    </row>
    <row r="36" spans="1:41" ht="18.75" customHeight="1" x14ac:dyDescent="0.2">
      <c r="A36" s="30"/>
      <c r="B36" s="17" t="s">
        <v>30</v>
      </c>
      <c r="C36" s="31">
        <v>1</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25"/>
    </row>
    <row r="37" spans="1:41" ht="17.25" customHeight="1" x14ac:dyDescent="0.2">
      <c r="A37" s="30"/>
      <c r="B37" s="17" t="s">
        <v>31</v>
      </c>
      <c r="C37" s="31">
        <v>1</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25"/>
    </row>
    <row r="38" spans="1:41" ht="18.75" customHeight="1" x14ac:dyDescent="0.2">
      <c r="A38" s="23">
        <v>6</v>
      </c>
      <c r="B38" s="24" t="s">
        <v>76</v>
      </c>
      <c r="C38" s="23">
        <f t="shared" ref="C38:AN38" si="14">C39+C40+C41</f>
        <v>3</v>
      </c>
      <c r="D38" s="23">
        <f t="shared" si="14"/>
        <v>268</v>
      </c>
      <c r="E38" s="23">
        <f t="shared" si="14"/>
        <v>0</v>
      </c>
      <c r="F38" s="23">
        <f t="shared" si="14"/>
        <v>0</v>
      </c>
      <c r="G38" s="23">
        <f t="shared" si="14"/>
        <v>0</v>
      </c>
      <c r="H38" s="23">
        <f t="shared" si="14"/>
        <v>0</v>
      </c>
      <c r="I38" s="23">
        <f t="shared" si="14"/>
        <v>0</v>
      </c>
      <c r="J38" s="23">
        <f t="shared" si="14"/>
        <v>0</v>
      </c>
      <c r="K38" s="23">
        <f t="shared" si="14"/>
        <v>0</v>
      </c>
      <c r="L38" s="23">
        <f t="shared" si="14"/>
        <v>0</v>
      </c>
      <c r="M38" s="23">
        <f t="shared" si="14"/>
        <v>0</v>
      </c>
      <c r="N38" s="23">
        <f t="shared" si="14"/>
        <v>0</v>
      </c>
      <c r="O38" s="23">
        <f t="shared" si="14"/>
        <v>0</v>
      </c>
      <c r="P38" s="23">
        <f t="shared" si="14"/>
        <v>0</v>
      </c>
      <c r="Q38" s="23">
        <f t="shared" si="14"/>
        <v>0</v>
      </c>
      <c r="R38" s="23">
        <f t="shared" si="14"/>
        <v>0</v>
      </c>
      <c r="S38" s="23">
        <f t="shared" si="14"/>
        <v>0</v>
      </c>
      <c r="T38" s="23">
        <f t="shared" si="14"/>
        <v>0</v>
      </c>
      <c r="U38" s="23">
        <f t="shared" si="14"/>
        <v>0</v>
      </c>
      <c r="V38" s="23">
        <f t="shared" si="14"/>
        <v>0</v>
      </c>
      <c r="W38" s="23">
        <f t="shared" si="14"/>
        <v>0</v>
      </c>
      <c r="X38" s="23">
        <f t="shared" si="14"/>
        <v>0</v>
      </c>
      <c r="Y38" s="23">
        <f t="shared" si="14"/>
        <v>0</v>
      </c>
      <c r="Z38" s="23">
        <f t="shared" si="14"/>
        <v>0</v>
      </c>
      <c r="AA38" s="23">
        <f t="shared" si="14"/>
        <v>0</v>
      </c>
      <c r="AB38" s="23">
        <f t="shared" si="14"/>
        <v>0</v>
      </c>
      <c r="AC38" s="23">
        <f t="shared" si="14"/>
        <v>0</v>
      </c>
      <c r="AD38" s="23">
        <f t="shared" si="14"/>
        <v>0</v>
      </c>
      <c r="AE38" s="23">
        <f t="shared" si="14"/>
        <v>0</v>
      </c>
      <c r="AF38" s="23">
        <f t="shared" si="14"/>
        <v>0</v>
      </c>
      <c r="AG38" s="23">
        <f t="shared" si="14"/>
        <v>0</v>
      </c>
      <c r="AH38" s="23">
        <f t="shared" si="14"/>
        <v>0</v>
      </c>
      <c r="AI38" s="23">
        <f t="shared" si="14"/>
        <v>1</v>
      </c>
      <c r="AJ38" s="23">
        <f t="shared" si="14"/>
        <v>268</v>
      </c>
      <c r="AK38" s="32">
        <f t="shared" si="14"/>
        <v>21440000</v>
      </c>
      <c r="AL38" s="23">
        <f t="shared" si="14"/>
        <v>0</v>
      </c>
      <c r="AM38" s="23">
        <f t="shared" si="14"/>
        <v>0</v>
      </c>
      <c r="AN38" s="23">
        <f t="shared" si="14"/>
        <v>0</v>
      </c>
      <c r="AO38" s="22"/>
    </row>
    <row r="39" spans="1:41" ht="16.5" customHeight="1" x14ac:dyDescent="0.2">
      <c r="A39" s="30"/>
      <c r="B39" s="17" t="s">
        <v>29</v>
      </c>
      <c r="C39" s="31">
        <v>1</v>
      </c>
      <c r="D39" s="31">
        <v>0</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3"/>
      <c r="AL39" s="31"/>
      <c r="AM39" s="31"/>
      <c r="AN39" s="31"/>
      <c r="AO39" s="25"/>
    </row>
    <row r="40" spans="1:41" ht="18.75" customHeight="1" x14ac:dyDescent="0.2">
      <c r="A40" s="30"/>
      <c r="B40" s="17" t="s">
        <v>30</v>
      </c>
      <c r="C40" s="31">
        <v>1</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3"/>
      <c r="AL40" s="31"/>
      <c r="AM40" s="31"/>
      <c r="AN40" s="31"/>
      <c r="AO40" s="25"/>
    </row>
    <row r="41" spans="1:41" ht="17.25" customHeight="1" x14ac:dyDescent="0.2">
      <c r="A41" s="30"/>
      <c r="B41" s="17" t="s">
        <v>31</v>
      </c>
      <c r="C41" s="31">
        <v>1</v>
      </c>
      <c r="D41" s="31">
        <v>268</v>
      </c>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v>1</v>
      </c>
      <c r="AJ41" s="31">
        <v>268</v>
      </c>
      <c r="AK41" s="33">
        <v>21440000</v>
      </c>
      <c r="AL41" s="31"/>
      <c r="AM41" s="31"/>
      <c r="AN41" s="31"/>
      <c r="AO41" s="25"/>
    </row>
    <row r="42" spans="1:41" ht="18.75" customHeight="1" x14ac:dyDescent="0.2">
      <c r="A42" s="23">
        <v>7</v>
      </c>
      <c r="B42" s="24" t="s">
        <v>77</v>
      </c>
      <c r="C42" s="23">
        <f t="shared" ref="C42:AN42" si="15">C43+C44+C45</f>
        <v>3</v>
      </c>
      <c r="D42" s="23">
        <f t="shared" si="15"/>
        <v>0</v>
      </c>
      <c r="E42" s="23">
        <f t="shared" si="15"/>
        <v>0</v>
      </c>
      <c r="F42" s="23">
        <f t="shared" si="15"/>
        <v>0</v>
      </c>
      <c r="G42" s="23">
        <f t="shared" si="15"/>
        <v>0</v>
      </c>
      <c r="H42" s="23">
        <f t="shared" si="15"/>
        <v>0</v>
      </c>
      <c r="I42" s="23">
        <f t="shared" si="15"/>
        <v>0</v>
      </c>
      <c r="J42" s="23">
        <f t="shared" si="15"/>
        <v>0</v>
      </c>
      <c r="K42" s="23">
        <f t="shared" si="15"/>
        <v>0</v>
      </c>
      <c r="L42" s="23">
        <f t="shared" si="15"/>
        <v>0</v>
      </c>
      <c r="M42" s="23">
        <f t="shared" si="15"/>
        <v>0</v>
      </c>
      <c r="N42" s="23">
        <f t="shared" si="15"/>
        <v>0</v>
      </c>
      <c r="O42" s="23">
        <f t="shared" si="15"/>
        <v>0</v>
      </c>
      <c r="P42" s="23">
        <f t="shared" si="15"/>
        <v>0</v>
      </c>
      <c r="Q42" s="23">
        <f t="shared" si="15"/>
        <v>0</v>
      </c>
      <c r="R42" s="23">
        <f t="shared" si="15"/>
        <v>0</v>
      </c>
      <c r="S42" s="23">
        <f t="shared" si="15"/>
        <v>0</v>
      </c>
      <c r="T42" s="23">
        <f t="shared" si="15"/>
        <v>0</v>
      </c>
      <c r="U42" s="23">
        <f t="shared" si="15"/>
        <v>0</v>
      </c>
      <c r="V42" s="23">
        <f t="shared" si="15"/>
        <v>0</v>
      </c>
      <c r="W42" s="23">
        <f t="shared" si="15"/>
        <v>0</v>
      </c>
      <c r="X42" s="23">
        <f t="shared" si="15"/>
        <v>0</v>
      </c>
      <c r="Y42" s="23">
        <f t="shared" si="15"/>
        <v>0</v>
      </c>
      <c r="Z42" s="23">
        <f t="shared" si="15"/>
        <v>0</v>
      </c>
      <c r="AA42" s="23">
        <f t="shared" si="15"/>
        <v>0</v>
      </c>
      <c r="AB42" s="23">
        <f t="shared" si="15"/>
        <v>0</v>
      </c>
      <c r="AC42" s="23">
        <f t="shared" si="15"/>
        <v>0</v>
      </c>
      <c r="AD42" s="23">
        <f t="shared" si="15"/>
        <v>0</v>
      </c>
      <c r="AE42" s="23">
        <f t="shared" si="15"/>
        <v>0</v>
      </c>
      <c r="AF42" s="23">
        <f t="shared" si="15"/>
        <v>0</v>
      </c>
      <c r="AG42" s="23">
        <f t="shared" si="15"/>
        <v>0</v>
      </c>
      <c r="AH42" s="23">
        <f t="shared" si="15"/>
        <v>0</v>
      </c>
      <c r="AI42" s="23">
        <f t="shared" si="15"/>
        <v>0</v>
      </c>
      <c r="AJ42" s="23">
        <f t="shared" si="15"/>
        <v>0</v>
      </c>
      <c r="AK42" s="23">
        <f t="shared" si="15"/>
        <v>0</v>
      </c>
      <c r="AL42" s="23">
        <f t="shared" si="15"/>
        <v>0</v>
      </c>
      <c r="AM42" s="23">
        <f t="shared" si="15"/>
        <v>0</v>
      </c>
      <c r="AN42" s="23">
        <f t="shared" si="15"/>
        <v>0</v>
      </c>
      <c r="AO42" s="22"/>
    </row>
    <row r="43" spans="1:41" ht="16.5" customHeight="1" x14ac:dyDescent="0.2">
      <c r="A43" s="30"/>
      <c r="B43" s="17" t="s">
        <v>29</v>
      </c>
      <c r="C43" s="31">
        <v>1</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25"/>
    </row>
    <row r="44" spans="1:41" ht="18.75" customHeight="1" x14ac:dyDescent="0.2">
      <c r="A44" s="30"/>
      <c r="B44" s="17" t="s">
        <v>30</v>
      </c>
      <c r="C44" s="31">
        <v>1</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25"/>
    </row>
    <row r="45" spans="1:41" ht="17.25" customHeight="1" x14ac:dyDescent="0.2">
      <c r="A45" s="30"/>
      <c r="B45" s="17" t="s">
        <v>31</v>
      </c>
      <c r="C45" s="31">
        <v>1</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5"/>
    </row>
    <row r="46" spans="1:41" ht="18.75" customHeight="1" x14ac:dyDescent="0.2">
      <c r="A46" s="23">
        <v>8</v>
      </c>
      <c r="B46" s="24" t="s">
        <v>78</v>
      </c>
      <c r="C46" s="23">
        <f t="shared" ref="C46:AN46" si="16">C47+C48+C49</f>
        <v>3</v>
      </c>
      <c r="D46" s="23">
        <f t="shared" si="16"/>
        <v>0</v>
      </c>
      <c r="E46" s="23">
        <f t="shared" si="16"/>
        <v>0</v>
      </c>
      <c r="F46" s="23">
        <f t="shared" si="16"/>
        <v>0</v>
      </c>
      <c r="G46" s="23">
        <f t="shared" si="16"/>
        <v>0</v>
      </c>
      <c r="H46" s="23">
        <f t="shared" si="16"/>
        <v>0</v>
      </c>
      <c r="I46" s="23">
        <f t="shared" si="16"/>
        <v>0</v>
      </c>
      <c r="J46" s="23">
        <f t="shared" si="16"/>
        <v>0</v>
      </c>
      <c r="K46" s="23">
        <f t="shared" si="16"/>
        <v>0</v>
      </c>
      <c r="L46" s="23">
        <f t="shared" si="16"/>
        <v>0</v>
      </c>
      <c r="M46" s="23">
        <f t="shared" si="16"/>
        <v>0</v>
      </c>
      <c r="N46" s="23">
        <f t="shared" si="16"/>
        <v>0</v>
      </c>
      <c r="O46" s="23">
        <f t="shared" si="16"/>
        <v>0</v>
      </c>
      <c r="P46" s="23">
        <f t="shared" si="16"/>
        <v>0</v>
      </c>
      <c r="Q46" s="23">
        <f t="shared" si="16"/>
        <v>0</v>
      </c>
      <c r="R46" s="23">
        <f t="shared" si="16"/>
        <v>0</v>
      </c>
      <c r="S46" s="23">
        <f t="shared" si="16"/>
        <v>0</v>
      </c>
      <c r="T46" s="23">
        <f t="shared" si="16"/>
        <v>0</v>
      </c>
      <c r="U46" s="23">
        <f t="shared" si="16"/>
        <v>0</v>
      </c>
      <c r="V46" s="23">
        <f t="shared" si="16"/>
        <v>0</v>
      </c>
      <c r="W46" s="23">
        <f t="shared" si="16"/>
        <v>0</v>
      </c>
      <c r="X46" s="23">
        <f t="shared" si="16"/>
        <v>0</v>
      </c>
      <c r="Y46" s="23">
        <f t="shared" si="16"/>
        <v>0</v>
      </c>
      <c r="Z46" s="23">
        <f t="shared" si="16"/>
        <v>0</v>
      </c>
      <c r="AA46" s="23">
        <f t="shared" si="16"/>
        <v>0</v>
      </c>
      <c r="AB46" s="23">
        <f t="shared" si="16"/>
        <v>0</v>
      </c>
      <c r="AC46" s="23">
        <f t="shared" si="16"/>
        <v>0</v>
      </c>
      <c r="AD46" s="23">
        <f t="shared" si="16"/>
        <v>0</v>
      </c>
      <c r="AE46" s="23">
        <f t="shared" si="16"/>
        <v>0</v>
      </c>
      <c r="AF46" s="23">
        <f t="shared" si="16"/>
        <v>0</v>
      </c>
      <c r="AG46" s="23">
        <f t="shared" si="16"/>
        <v>0</v>
      </c>
      <c r="AH46" s="23">
        <f t="shared" si="16"/>
        <v>0</v>
      </c>
      <c r="AI46" s="23">
        <f t="shared" si="16"/>
        <v>0</v>
      </c>
      <c r="AJ46" s="23">
        <f t="shared" si="16"/>
        <v>0</v>
      </c>
      <c r="AK46" s="23">
        <f t="shared" si="16"/>
        <v>0</v>
      </c>
      <c r="AL46" s="23">
        <f t="shared" si="16"/>
        <v>0</v>
      </c>
      <c r="AM46" s="23">
        <f t="shared" si="16"/>
        <v>0</v>
      </c>
      <c r="AN46" s="23">
        <f t="shared" si="16"/>
        <v>0</v>
      </c>
      <c r="AO46" s="22"/>
    </row>
    <row r="47" spans="1:41" ht="16.5" customHeight="1" x14ac:dyDescent="0.2">
      <c r="A47" s="30"/>
      <c r="B47" s="17" t="s">
        <v>29</v>
      </c>
      <c r="C47" s="31">
        <v>1</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25"/>
    </row>
    <row r="48" spans="1:41" ht="18.75" customHeight="1" x14ac:dyDescent="0.2">
      <c r="A48" s="30"/>
      <c r="B48" s="17" t="s">
        <v>30</v>
      </c>
      <c r="C48" s="31">
        <v>1</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25"/>
    </row>
    <row r="49" spans="1:41" ht="17.25" customHeight="1" x14ac:dyDescent="0.2">
      <c r="A49" s="30"/>
      <c r="B49" s="17" t="s">
        <v>31</v>
      </c>
      <c r="C49" s="31">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25"/>
    </row>
    <row r="50" spans="1:41" ht="18.75" customHeight="1" x14ac:dyDescent="0.2">
      <c r="A50" s="23">
        <v>9</v>
      </c>
      <c r="B50" s="24" t="s">
        <v>79</v>
      </c>
      <c r="C50" s="23">
        <f t="shared" ref="C50:AN50" si="17">C51+C52+C53</f>
        <v>3</v>
      </c>
      <c r="D50" s="23">
        <f t="shared" si="17"/>
        <v>0</v>
      </c>
      <c r="E50" s="23">
        <f t="shared" si="17"/>
        <v>0</v>
      </c>
      <c r="F50" s="23">
        <f t="shared" si="17"/>
        <v>0</v>
      </c>
      <c r="G50" s="23">
        <f t="shared" si="17"/>
        <v>0</v>
      </c>
      <c r="H50" s="23">
        <f t="shared" si="17"/>
        <v>0</v>
      </c>
      <c r="I50" s="23">
        <f t="shared" si="17"/>
        <v>0</v>
      </c>
      <c r="J50" s="23">
        <f t="shared" si="17"/>
        <v>0</v>
      </c>
      <c r="K50" s="23">
        <f t="shared" si="17"/>
        <v>0</v>
      </c>
      <c r="L50" s="23">
        <f t="shared" si="17"/>
        <v>0</v>
      </c>
      <c r="M50" s="23">
        <f t="shared" si="17"/>
        <v>0</v>
      </c>
      <c r="N50" s="23">
        <f t="shared" si="17"/>
        <v>0</v>
      </c>
      <c r="O50" s="23">
        <f t="shared" si="17"/>
        <v>0</v>
      </c>
      <c r="P50" s="23">
        <f t="shared" si="17"/>
        <v>0</v>
      </c>
      <c r="Q50" s="23">
        <f t="shared" si="17"/>
        <v>0</v>
      </c>
      <c r="R50" s="23">
        <f t="shared" si="17"/>
        <v>0</v>
      </c>
      <c r="S50" s="23">
        <f t="shared" si="17"/>
        <v>0</v>
      </c>
      <c r="T50" s="23">
        <f t="shared" si="17"/>
        <v>0</v>
      </c>
      <c r="U50" s="23">
        <f t="shared" si="17"/>
        <v>0</v>
      </c>
      <c r="V50" s="23">
        <f t="shared" si="17"/>
        <v>0</v>
      </c>
      <c r="W50" s="23">
        <f t="shared" si="17"/>
        <v>0</v>
      </c>
      <c r="X50" s="23">
        <f t="shared" si="17"/>
        <v>0</v>
      </c>
      <c r="Y50" s="23">
        <f t="shared" si="17"/>
        <v>0</v>
      </c>
      <c r="Z50" s="23">
        <f t="shared" si="17"/>
        <v>0</v>
      </c>
      <c r="AA50" s="23">
        <f t="shared" si="17"/>
        <v>0</v>
      </c>
      <c r="AB50" s="23">
        <f t="shared" si="17"/>
        <v>0</v>
      </c>
      <c r="AC50" s="23">
        <f t="shared" si="17"/>
        <v>0</v>
      </c>
      <c r="AD50" s="23">
        <f t="shared" si="17"/>
        <v>0</v>
      </c>
      <c r="AE50" s="23">
        <f t="shared" si="17"/>
        <v>0</v>
      </c>
      <c r="AF50" s="23">
        <f t="shared" si="17"/>
        <v>0</v>
      </c>
      <c r="AG50" s="23">
        <f t="shared" si="17"/>
        <v>0</v>
      </c>
      <c r="AH50" s="23">
        <f t="shared" si="17"/>
        <v>0</v>
      </c>
      <c r="AI50" s="23">
        <f t="shared" si="17"/>
        <v>0</v>
      </c>
      <c r="AJ50" s="23">
        <f t="shared" si="17"/>
        <v>0</v>
      </c>
      <c r="AK50" s="23">
        <f t="shared" si="17"/>
        <v>0</v>
      </c>
      <c r="AL50" s="23">
        <f t="shared" si="17"/>
        <v>0</v>
      </c>
      <c r="AM50" s="23">
        <f t="shared" si="17"/>
        <v>0</v>
      </c>
      <c r="AN50" s="23">
        <f t="shared" si="17"/>
        <v>0</v>
      </c>
      <c r="AO50" s="22"/>
    </row>
    <row r="51" spans="1:41" ht="16.5" customHeight="1" x14ac:dyDescent="0.2">
      <c r="A51" s="30"/>
      <c r="B51" s="17" t="s">
        <v>29</v>
      </c>
      <c r="C51" s="31">
        <v>1</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25"/>
    </row>
    <row r="52" spans="1:41" ht="18.75" customHeight="1" x14ac:dyDescent="0.2">
      <c r="A52" s="30"/>
      <c r="B52" s="17" t="s">
        <v>30</v>
      </c>
      <c r="C52" s="31">
        <v>1</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25"/>
    </row>
    <row r="53" spans="1:41" ht="17.25" customHeight="1" x14ac:dyDescent="0.2">
      <c r="A53" s="30"/>
      <c r="B53" s="17" t="s">
        <v>31</v>
      </c>
      <c r="C53" s="31">
        <v>1</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5"/>
    </row>
    <row r="54" spans="1:41" ht="18.75" customHeight="1" x14ac:dyDescent="0.2">
      <c r="A54" s="23">
        <v>10</v>
      </c>
      <c r="B54" s="24" t="s">
        <v>80</v>
      </c>
      <c r="C54" s="23">
        <f t="shared" ref="C54:AN54" si="18">C55+C56+C57</f>
        <v>3</v>
      </c>
      <c r="D54" s="22">
        <f t="shared" si="18"/>
        <v>526</v>
      </c>
      <c r="E54" s="22">
        <f t="shared" si="18"/>
        <v>0</v>
      </c>
      <c r="F54" s="22">
        <f t="shared" si="18"/>
        <v>0</v>
      </c>
      <c r="G54" s="22">
        <f t="shared" si="18"/>
        <v>0</v>
      </c>
      <c r="H54" s="22">
        <f t="shared" si="18"/>
        <v>0</v>
      </c>
      <c r="I54" s="22">
        <f t="shared" si="18"/>
        <v>0</v>
      </c>
      <c r="J54" s="22">
        <f t="shared" si="18"/>
        <v>0</v>
      </c>
      <c r="K54" s="22">
        <f t="shared" si="18"/>
        <v>0</v>
      </c>
      <c r="L54" s="22">
        <f t="shared" si="18"/>
        <v>0</v>
      </c>
      <c r="M54" s="22">
        <f t="shared" si="18"/>
        <v>0</v>
      </c>
      <c r="N54" s="22">
        <f t="shared" si="18"/>
        <v>0</v>
      </c>
      <c r="O54" s="22">
        <f t="shared" si="18"/>
        <v>0</v>
      </c>
      <c r="P54" s="22">
        <f t="shared" si="18"/>
        <v>0</v>
      </c>
      <c r="Q54" s="22">
        <f t="shared" si="18"/>
        <v>0</v>
      </c>
      <c r="R54" s="22">
        <f t="shared" si="18"/>
        <v>0</v>
      </c>
      <c r="S54" s="22">
        <f t="shared" si="18"/>
        <v>0</v>
      </c>
      <c r="T54" s="22">
        <f t="shared" si="18"/>
        <v>0</v>
      </c>
      <c r="U54" s="22">
        <f t="shared" si="18"/>
        <v>0</v>
      </c>
      <c r="V54" s="22">
        <f t="shared" si="18"/>
        <v>0</v>
      </c>
      <c r="W54" s="22">
        <f t="shared" si="18"/>
        <v>2</v>
      </c>
      <c r="X54" s="22">
        <f t="shared" si="18"/>
        <v>526</v>
      </c>
      <c r="Y54" s="22">
        <f t="shared" si="18"/>
        <v>36820000</v>
      </c>
      <c r="Z54" s="22">
        <f t="shared" si="18"/>
        <v>0</v>
      </c>
      <c r="AA54" s="22">
        <f t="shared" si="18"/>
        <v>0</v>
      </c>
      <c r="AB54" s="22">
        <f t="shared" si="18"/>
        <v>0</v>
      </c>
      <c r="AC54" s="22">
        <f t="shared" si="18"/>
        <v>0</v>
      </c>
      <c r="AD54" s="22">
        <f t="shared" si="18"/>
        <v>0</v>
      </c>
      <c r="AE54" s="22">
        <f t="shared" si="18"/>
        <v>0</v>
      </c>
      <c r="AF54" s="22">
        <f t="shared" si="18"/>
        <v>0</v>
      </c>
      <c r="AG54" s="22">
        <f t="shared" si="18"/>
        <v>0</v>
      </c>
      <c r="AH54" s="22">
        <f t="shared" si="18"/>
        <v>0</v>
      </c>
      <c r="AI54" s="23">
        <f t="shared" si="18"/>
        <v>2</v>
      </c>
      <c r="AJ54" s="23">
        <f t="shared" si="18"/>
        <v>526</v>
      </c>
      <c r="AK54" s="23">
        <f t="shared" si="18"/>
        <v>42080000</v>
      </c>
      <c r="AL54" s="23">
        <f t="shared" si="18"/>
        <v>0</v>
      </c>
      <c r="AM54" s="23">
        <f t="shared" si="18"/>
        <v>0</v>
      </c>
      <c r="AN54" s="23">
        <f t="shared" si="18"/>
        <v>0</v>
      </c>
      <c r="AO54" s="22"/>
    </row>
    <row r="55" spans="1:41" ht="16.5" customHeight="1" x14ac:dyDescent="0.2">
      <c r="A55" s="30"/>
      <c r="B55" s="17" t="s">
        <v>29</v>
      </c>
      <c r="C55" s="31">
        <v>1</v>
      </c>
      <c r="D55" s="25">
        <v>0</v>
      </c>
      <c r="E55" s="25"/>
      <c r="F55" s="25"/>
      <c r="G55" s="25"/>
      <c r="H55" s="25"/>
      <c r="I55" s="25"/>
      <c r="J55" s="25"/>
      <c r="K55" s="25"/>
      <c r="L55" s="25"/>
      <c r="M55" s="25"/>
      <c r="N55" s="25"/>
      <c r="O55" s="25"/>
      <c r="P55" s="25"/>
      <c r="Q55" s="25"/>
      <c r="R55" s="25"/>
      <c r="S55" s="25"/>
      <c r="T55" s="25"/>
      <c r="U55" s="25"/>
      <c r="V55" s="25"/>
      <c r="W55" s="25">
        <v>0</v>
      </c>
      <c r="X55" s="25">
        <v>0</v>
      </c>
      <c r="Y55" s="25">
        <v>0</v>
      </c>
      <c r="Z55" s="25"/>
      <c r="AA55" s="25"/>
      <c r="AB55" s="25"/>
      <c r="AC55" s="25"/>
      <c r="AD55" s="25"/>
      <c r="AE55" s="25"/>
      <c r="AF55" s="25"/>
      <c r="AG55" s="25"/>
      <c r="AH55" s="25"/>
      <c r="AI55" s="31"/>
      <c r="AJ55" s="31"/>
      <c r="AK55" s="31"/>
      <c r="AL55" s="31"/>
      <c r="AM55" s="31"/>
      <c r="AN55" s="31"/>
      <c r="AO55" s="25"/>
    </row>
    <row r="56" spans="1:41" ht="18.75" customHeight="1" x14ac:dyDescent="0.2">
      <c r="A56" s="30"/>
      <c r="B56" s="17" t="s">
        <v>30</v>
      </c>
      <c r="C56" s="31">
        <v>1</v>
      </c>
      <c r="D56" s="25">
        <v>263</v>
      </c>
      <c r="E56" s="25"/>
      <c r="F56" s="25"/>
      <c r="G56" s="25"/>
      <c r="H56" s="25"/>
      <c r="I56" s="25"/>
      <c r="J56" s="25"/>
      <c r="K56" s="25"/>
      <c r="L56" s="25"/>
      <c r="M56" s="25"/>
      <c r="N56" s="25"/>
      <c r="O56" s="25"/>
      <c r="P56" s="25"/>
      <c r="Q56" s="25"/>
      <c r="R56" s="25"/>
      <c r="S56" s="25"/>
      <c r="T56" s="25"/>
      <c r="U56" s="25"/>
      <c r="V56" s="25"/>
      <c r="W56" s="25">
        <v>1</v>
      </c>
      <c r="X56" s="25">
        <v>263</v>
      </c>
      <c r="Y56" s="25">
        <v>18410000</v>
      </c>
      <c r="Z56" s="25"/>
      <c r="AA56" s="25"/>
      <c r="AB56" s="25"/>
      <c r="AC56" s="25"/>
      <c r="AD56" s="25"/>
      <c r="AE56" s="25"/>
      <c r="AF56" s="25"/>
      <c r="AG56" s="25"/>
      <c r="AH56" s="25"/>
      <c r="AI56" s="31">
        <v>1</v>
      </c>
      <c r="AJ56" s="31">
        <v>263</v>
      </c>
      <c r="AK56" s="31">
        <v>21040000</v>
      </c>
      <c r="AL56" s="31"/>
      <c r="AM56" s="31"/>
      <c r="AN56" s="31"/>
      <c r="AO56" s="25"/>
    </row>
    <row r="57" spans="1:41" ht="17.25" customHeight="1" x14ac:dyDescent="0.2">
      <c r="A57" s="30"/>
      <c r="B57" s="17" t="s">
        <v>31</v>
      </c>
      <c r="C57" s="31">
        <v>1</v>
      </c>
      <c r="D57" s="25">
        <v>263</v>
      </c>
      <c r="E57" s="25"/>
      <c r="F57" s="25"/>
      <c r="G57" s="25"/>
      <c r="H57" s="25"/>
      <c r="I57" s="25"/>
      <c r="J57" s="25"/>
      <c r="K57" s="25"/>
      <c r="L57" s="25"/>
      <c r="M57" s="25"/>
      <c r="N57" s="25"/>
      <c r="O57" s="25"/>
      <c r="P57" s="25"/>
      <c r="Q57" s="25"/>
      <c r="R57" s="25"/>
      <c r="S57" s="25"/>
      <c r="T57" s="25"/>
      <c r="U57" s="25"/>
      <c r="V57" s="25"/>
      <c r="W57" s="25">
        <v>1</v>
      </c>
      <c r="X57" s="25">
        <v>263</v>
      </c>
      <c r="Y57" s="25">
        <v>18410000</v>
      </c>
      <c r="Z57" s="25"/>
      <c r="AA57" s="25"/>
      <c r="AB57" s="25"/>
      <c r="AC57" s="25"/>
      <c r="AD57" s="25"/>
      <c r="AE57" s="25"/>
      <c r="AF57" s="25"/>
      <c r="AG57" s="25"/>
      <c r="AH57" s="25"/>
      <c r="AI57" s="31">
        <v>1</v>
      </c>
      <c r="AJ57" s="31">
        <v>263</v>
      </c>
      <c r="AK57" s="31">
        <v>21040000</v>
      </c>
      <c r="AL57" s="31"/>
      <c r="AM57" s="31"/>
      <c r="AN57" s="31"/>
      <c r="AO57" s="25"/>
    </row>
    <row r="58" spans="1:41" ht="24" customHeight="1" x14ac:dyDescent="0.2">
      <c r="A58" s="28" t="s">
        <v>34</v>
      </c>
      <c r="B58" s="29" t="s">
        <v>81</v>
      </c>
      <c r="C58" s="41">
        <f>C59</f>
        <v>27</v>
      </c>
      <c r="D58" s="41">
        <f t="shared" ref="D58:J58" si="19">D62+D66+D70+D74+D78+D82+D86+D90+D94+D98+D102+D106+D110+D114+D118+D122+D126+D130+D134+D138+D142+D146+D150+D154+D158+D162+D166</f>
        <v>69144</v>
      </c>
      <c r="E58" s="41">
        <f t="shared" si="19"/>
        <v>0</v>
      </c>
      <c r="F58" s="41">
        <f t="shared" si="19"/>
        <v>0</v>
      </c>
      <c r="G58" s="41">
        <f t="shared" si="19"/>
        <v>0</v>
      </c>
      <c r="H58" s="41">
        <f t="shared" si="19"/>
        <v>0</v>
      </c>
      <c r="I58" s="41">
        <f t="shared" si="19"/>
        <v>0</v>
      </c>
      <c r="J58" s="41">
        <f t="shared" si="19"/>
        <v>0</v>
      </c>
      <c r="K58" s="41">
        <f>K60</f>
        <v>25</v>
      </c>
      <c r="L58" s="41">
        <f t="shared" ref="L58:M58" si="20">L62+L66+L70+L74+L78+L82+L86+L90+L94+L98+L102+L106+L110+L114+L118+L122+L126+L130+L134+L138+L142+L146+L150+L154+L158+L162+L166</f>
        <v>50405.333333333336</v>
      </c>
      <c r="M58" s="41">
        <f t="shared" si="20"/>
        <v>32879392250</v>
      </c>
      <c r="N58" s="56">
        <f>N61</f>
        <v>11</v>
      </c>
      <c r="O58" s="41">
        <f t="shared" ref="O58:V58" si="21">O62+O66+O70+O74+O78+O82+O86+O90+O94+O98+O102+O106+O110+O114+O118+O122+O126+O130+O134+O138+O142+O146+O150+O154+O158+O162+O166</f>
        <v>18309.878787878788</v>
      </c>
      <c r="P58" s="41">
        <f t="shared" si="21"/>
        <v>6003772215</v>
      </c>
      <c r="Q58" s="41">
        <f t="shared" si="21"/>
        <v>0</v>
      </c>
      <c r="R58" s="41">
        <f t="shared" si="21"/>
        <v>0</v>
      </c>
      <c r="S58" s="41">
        <f t="shared" si="21"/>
        <v>0</v>
      </c>
      <c r="T58" s="41">
        <f t="shared" si="21"/>
        <v>0</v>
      </c>
      <c r="U58" s="41">
        <f t="shared" si="21"/>
        <v>0</v>
      </c>
      <c r="V58" s="41">
        <f t="shared" si="21"/>
        <v>0</v>
      </c>
      <c r="W58" s="41">
        <f>W59</f>
        <v>25</v>
      </c>
      <c r="X58" s="41">
        <f t="shared" ref="X58:Y58" si="22">X62+X66+X70+X74+X78+X82+X86+X90+X94+X98+X102+X106+X110+X114+X118+X122+X126+X130+X134+X138+X142+X146+X150+X154+X158+X162+X166</f>
        <v>62162.5</v>
      </c>
      <c r="Y58" s="41">
        <f t="shared" si="22"/>
        <v>3736339900</v>
      </c>
      <c r="Z58" s="41">
        <f>Z59</f>
        <v>24</v>
      </c>
      <c r="AA58" s="41">
        <f t="shared" ref="AA58:AB58" si="23">AA62+AA66+AA70+AA74+AA78+AA82+AA86+AA90+AA94+AA98+AA102+AA106+AA110+AA114+AA118+AA122+AA126+AA130+AA134+AA138+AA142+AA146+AA150+AA154+AA158+AA162+AA166</f>
        <v>61411.944444444445</v>
      </c>
      <c r="AB58" s="41">
        <f t="shared" si="23"/>
        <v>4520908400</v>
      </c>
      <c r="AC58" s="41">
        <f>AC60</f>
        <v>26</v>
      </c>
      <c r="AD58" s="41">
        <f t="shared" ref="AD58:AE58" si="24">AD62+AD66+AD70+AD74+AD78+AD82+AD86+AD90+AD94+AD98+AD102+AD106+AD110+AD114+AD118+AD122+AD126+AD130+AD134+AD138+AD142+AD146+AD150+AD154+AD158+AD162+AD166</f>
        <v>64143.476000000002</v>
      </c>
      <c r="AE58" s="41">
        <f t="shared" si="24"/>
        <v>7254558700</v>
      </c>
      <c r="AF58" s="42">
        <f>AF61</f>
        <v>11</v>
      </c>
      <c r="AG58" s="41">
        <f t="shared" ref="AG58:AH58" si="25">AG62+AG66+AG70+AG74+AG78+AG82+AG86+AG90+AG94+AG98+AG102+AG106+AG110+AG114+AG118+AG122+AG126+AG130+AG134+AG138+AG142+AG146+AG150+AG154+AG158+AG162+AG166</f>
        <v>22204</v>
      </c>
      <c r="AH58" s="41">
        <f t="shared" si="25"/>
        <v>1426647000</v>
      </c>
      <c r="AI58" s="41">
        <f>AI60</f>
        <v>27</v>
      </c>
      <c r="AJ58" s="41">
        <f t="shared" ref="AJ58:AK58" si="26">AJ62+AJ66+AJ70+AJ74+AJ78+AJ82+AJ86+AJ90+AJ94+AJ98+AJ102+AJ106+AJ110+AJ114+AJ118+AJ122+AJ126+AJ130+AJ134+AJ138+AJ142+AJ146+AJ150+AJ154+AJ158+AJ162+AJ166</f>
        <v>65662.350000000006</v>
      </c>
      <c r="AK58" s="41">
        <f t="shared" si="26"/>
        <v>5377921800</v>
      </c>
      <c r="AL58" s="42">
        <f>AL61</f>
        <v>14</v>
      </c>
      <c r="AM58" s="41">
        <f t="shared" ref="AM58:AN58" si="27">AM62+AM66+AM70+AM74+AM78+AM82+AM86+AM90+AM94+AM98+AM102+AM106+AM110+AM114+AM118+AM122+AM126+AM130+AM134+AM138+AM142+AM146+AM150+AM154+AM158+AM162+AM166</f>
        <v>11470</v>
      </c>
      <c r="AN58" s="41">
        <f t="shared" si="27"/>
        <v>1611689000</v>
      </c>
      <c r="AO58" s="41"/>
    </row>
    <row r="59" spans="1:41" ht="16.5" customHeight="1" x14ac:dyDescent="0.2">
      <c r="A59" s="30"/>
      <c r="B59" s="17" t="s">
        <v>29</v>
      </c>
      <c r="C59" s="35">
        <f t="shared" ref="C59:AN59" si="28">C63+C67+C71+C75+C79+C83+C87+C91+C95+C99+C103+C107+C111+C115+C119+C123+C127+C131+C135+C139+C143+C147+C151+C155+C159+C163+C167</f>
        <v>27</v>
      </c>
      <c r="D59" s="35">
        <f t="shared" si="28"/>
        <v>22835</v>
      </c>
      <c r="E59" s="35"/>
      <c r="F59" s="35"/>
      <c r="G59" s="35"/>
      <c r="H59" s="35"/>
      <c r="I59" s="35"/>
      <c r="J59" s="35"/>
      <c r="K59" s="35">
        <f t="shared" si="28"/>
        <v>23</v>
      </c>
      <c r="L59" s="35">
        <f t="shared" si="28"/>
        <v>17294.333333333336</v>
      </c>
      <c r="M59" s="35">
        <f t="shared" si="28"/>
        <v>10640512100</v>
      </c>
      <c r="N59" s="35">
        <f t="shared" si="28"/>
        <v>2</v>
      </c>
      <c r="O59" s="35">
        <f t="shared" si="28"/>
        <v>2359</v>
      </c>
      <c r="P59" s="35">
        <f t="shared" si="28"/>
        <v>187377000</v>
      </c>
      <c r="Q59" s="35"/>
      <c r="R59" s="35"/>
      <c r="S59" s="35"/>
      <c r="T59" s="35"/>
      <c r="U59" s="35"/>
      <c r="V59" s="35"/>
      <c r="W59" s="35">
        <f t="shared" si="28"/>
        <v>25</v>
      </c>
      <c r="X59" s="35">
        <f t="shared" si="28"/>
        <v>21003</v>
      </c>
      <c r="Y59" s="35">
        <f t="shared" si="28"/>
        <v>1239205000</v>
      </c>
      <c r="Z59" s="35">
        <f t="shared" si="28"/>
        <v>24</v>
      </c>
      <c r="AA59" s="35">
        <f t="shared" si="28"/>
        <v>21030</v>
      </c>
      <c r="AB59" s="35">
        <f t="shared" si="28"/>
        <v>1414213800</v>
      </c>
      <c r="AC59" s="35">
        <f t="shared" si="28"/>
        <v>26</v>
      </c>
      <c r="AD59" s="35">
        <f t="shared" si="28"/>
        <v>21892.3</v>
      </c>
      <c r="AE59" s="35">
        <f t="shared" si="28"/>
        <v>2405694000</v>
      </c>
      <c r="AF59" s="35">
        <f t="shared" si="28"/>
        <v>8</v>
      </c>
      <c r="AG59" s="35">
        <f t="shared" si="28"/>
        <v>5894</v>
      </c>
      <c r="AH59" s="35">
        <f t="shared" si="28"/>
        <v>385556000</v>
      </c>
      <c r="AI59" s="35">
        <f t="shared" si="28"/>
        <v>26</v>
      </c>
      <c r="AJ59" s="35">
        <f t="shared" si="28"/>
        <v>21302</v>
      </c>
      <c r="AK59" s="35">
        <f t="shared" si="28"/>
        <v>1774247000</v>
      </c>
      <c r="AL59" s="35">
        <f t="shared" si="28"/>
        <v>10</v>
      </c>
      <c r="AM59" s="35">
        <f t="shared" si="28"/>
        <v>2887</v>
      </c>
      <c r="AN59" s="35">
        <f t="shared" si="28"/>
        <v>275409000</v>
      </c>
      <c r="AO59" s="38"/>
    </row>
    <row r="60" spans="1:41" ht="18.75" customHeight="1" x14ac:dyDescent="0.2">
      <c r="A60" s="30"/>
      <c r="B60" s="17" t="s">
        <v>30</v>
      </c>
      <c r="C60" s="35">
        <f t="shared" ref="C60:AN60" si="29">C64+C68+C72+C76+C80+C84+C88+C92+C96+C100+C104+C108+C112+C116+C120+C124+C128+C132+C136+C140+C144+C148+C152+C156+C160+C164+C168</f>
        <v>27</v>
      </c>
      <c r="D60" s="35">
        <f t="shared" si="29"/>
        <v>23042</v>
      </c>
      <c r="E60" s="35"/>
      <c r="F60" s="35"/>
      <c r="G60" s="35"/>
      <c r="H60" s="35"/>
      <c r="I60" s="35"/>
      <c r="J60" s="35"/>
      <c r="K60" s="35">
        <f t="shared" si="29"/>
        <v>25</v>
      </c>
      <c r="L60" s="35">
        <f t="shared" si="29"/>
        <v>17022</v>
      </c>
      <c r="M60" s="35">
        <f t="shared" si="29"/>
        <v>12472674800</v>
      </c>
      <c r="N60" s="35">
        <f t="shared" si="29"/>
        <v>8</v>
      </c>
      <c r="O60" s="35">
        <f t="shared" si="29"/>
        <v>7168.878787878788</v>
      </c>
      <c r="P60" s="35">
        <f t="shared" si="29"/>
        <v>2544637000</v>
      </c>
      <c r="Q60" s="35"/>
      <c r="R60" s="35"/>
      <c r="S60" s="35"/>
      <c r="T60" s="35"/>
      <c r="U60" s="35"/>
      <c r="V60" s="35"/>
      <c r="W60" s="35">
        <f t="shared" si="29"/>
        <v>25</v>
      </c>
      <c r="X60" s="35">
        <f t="shared" si="29"/>
        <v>21581.5</v>
      </c>
      <c r="Y60" s="35">
        <f t="shared" si="29"/>
        <v>1279074400</v>
      </c>
      <c r="Z60" s="35">
        <f t="shared" si="29"/>
        <v>24</v>
      </c>
      <c r="AA60" s="35">
        <f t="shared" si="29"/>
        <v>21055.722222222223</v>
      </c>
      <c r="AB60" s="35">
        <f t="shared" si="29"/>
        <v>1561701100</v>
      </c>
      <c r="AC60" s="35">
        <f t="shared" si="29"/>
        <v>26</v>
      </c>
      <c r="AD60" s="35">
        <f t="shared" si="29"/>
        <v>21880.65</v>
      </c>
      <c r="AE60" s="35">
        <f t="shared" si="29"/>
        <v>2554492700</v>
      </c>
      <c r="AF60" s="35">
        <f t="shared" si="29"/>
        <v>10</v>
      </c>
      <c r="AG60" s="35">
        <f t="shared" si="29"/>
        <v>7869</v>
      </c>
      <c r="AH60" s="35">
        <f t="shared" si="29"/>
        <v>500277000</v>
      </c>
      <c r="AI60" s="35">
        <f t="shared" si="29"/>
        <v>27</v>
      </c>
      <c r="AJ60" s="35">
        <f t="shared" si="29"/>
        <v>22206.35</v>
      </c>
      <c r="AK60" s="35">
        <f t="shared" si="29"/>
        <v>1862291800</v>
      </c>
      <c r="AL60" s="35">
        <f t="shared" si="29"/>
        <v>14</v>
      </c>
      <c r="AM60" s="35">
        <f t="shared" si="29"/>
        <v>4234</v>
      </c>
      <c r="AN60" s="35">
        <f t="shared" si="29"/>
        <v>648504000</v>
      </c>
      <c r="AO60" s="38"/>
    </row>
    <row r="61" spans="1:41" ht="17.25" customHeight="1" x14ac:dyDescent="0.2">
      <c r="A61" s="30"/>
      <c r="B61" s="17" t="s">
        <v>31</v>
      </c>
      <c r="C61" s="35">
        <f t="shared" ref="C61:AN61" si="30">C65+C69+C73+C77+C81+C85+C89+C93+C97+C101+C105+C109+C113+C117+C121+C125+C129+C133+C137+C141+C145+C149+C153+C157+C161+C165+C169</f>
        <v>27</v>
      </c>
      <c r="D61" s="35">
        <f t="shared" si="30"/>
        <v>23267</v>
      </c>
      <c r="E61" s="35"/>
      <c r="F61" s="35"/>
      <c r="G61" s="35"/>
      <c r="H61" s="35"/>
      <c r="I61" s="35"/>
      <c r="J61" s="35"/>
      <c r="K61" s="35">
        <f t="shared" si="30"/>
        <v>25</v>
      </c>
      <c r="L61" s="35">
        <f t="shared" si="30"/>
        <v>16089</v>
      </c>
      <c r="M61" s="35">
        <f t="shared" si="30"/>
        <v>9766205350</v>
      </c>
      <c r="N61" s="35">
        <f>N65+N69+N73+N77+N81+N85+N89+N93+N97+N101+N105+N109+N113+N117+N121+N125+N129+N133+N137+N141+N145+N149+N153+N157+N161+N165+N169</f>
        <v>11</v>
      </c>
      <c r="O61" s="35">
        <f t="shared" si="30"/>
        <v>8782</v>
      </c>
      <c r="P61" s="35">
        <f t="shared" si="30"/>
        <v>3271758215</v>
      </c>
      <c r="Q61" s="35"/>
      <c r="R61" s="35"/>
      <c r="S61" s="35"/>
      <c r="T61" s="35"/>
      <c r="U61" s="35"/>
      <c r="V61" s="35"/>
      <c r="W61" s="35">
        <f t="shared" si="30"/>
        <v>23</v>
      </c>
      <c r="X61" s="35">
        <f t="shared" si="30"/>
        <v>19578</v>
      </c>
      <c r="Y61" s="35">
        <f t="shared" si="30"/>
        <v>1218060500</v>
      </c>
      <c r="Z61" s="35">
        <f t="shared" si="30"/>
        <v>23</v>
      </c>
      <c r="AA61" s="35">
        <f t="shared" si="30"/>
        <v>19326.222222222223</v>
      </c>
      <c r="AB61" s="35">
        <f t="shared" si="30"/>
        <v>1544993500</v>
      </c>
      <c r="AC61" s="35">
        <f t="shared" si="30"/>
        <v>26</v>
      </c>
      <c r="AD61" s="35">
        <f t="shared" si="30"/>
        <v>20370.525999999998</v>
      </c>
      <c r="AE61" s="35">
        <f t="shared" si="30"/>
        <v>2294372000</v>
      </c>
      <c r="AF61" s="35">
        <f t="shared" si="30"/>
        <v>11</v>
      </c>
      <c r="AG61" s="35">
        <f t="shared" si="30"/>
        <v>8441</v>
      </c>
      <c r="AH61" s="35">
        <f t="shared" si="30"/>
        <v>540814000</v>
      </c>
      <c r="AI61" s="35">
        <f t="shared" si="30"/>
        <v>27</v>
      </c>
      <c r="AJ61" s="35">
        <f t="shared" si="30"/>
        <v>22154</v>
      </c>
      <c r="AK61" s="35">
        <f t="shared" si="30"/>
        <v>1741383000</v>
      </c>
      <c r="AL61" s="35">
        <f t="shared" si="30"/>
        <v>14</v>
      </c>
      <c r="AM61" s="35">
        <f t="shared" si="30"/>
        <v>4349</v>
      </c>
      <c r="AN61" s="35">
        <f t="shared" si="30"/>
        <v>687776000</v>
      </c>
      <c r="AO61" s="38"/>
    </row>
    <row r="62" spans="1:41" ht="22.5" customHeight="1" x14ac:dyDescent="0.2">
      <c r="A62" s="23">
        <v>1</v>
      </c>
      <c r="B62" s="24" t="s">
        <v>82</v>
      </c>
      <c r="C62" s="37">
        <f t="shared" ref="C62:AN62" si="31">C63+C64+C65</f>
        <v>3</v>
      </c>
      <c r="D62" s="37">
        <f t="shared" si="31"/>
        <v>4146</v>
      </c>
      <c r="E62" s="37">
        <f t="shared" si="31"/>
        <v>0</v>
      </c>
      <c r="F62" s="37">
        <f t="shared" si="31"/>
        <v>0</v>
      </c>
      <c r="G62" s="37">
        <f t="shared" si="31"/>
        <v>0</v>
      </c>
      <c r="H62" s="37">
        <f t="shared" si="31"/>
        <v>0</v>
      </c>
      <c r="I62" s="37">
        <f t="shared" si="31"/>
        <v>0</v>
      </c>
      <c r="J62" s="37">
        <f t="shared" si="31"/>
        <v>0</v>
      </c>
      <c r="K62" s="36">
        <f t="shared" si="31"/>
        <v>3</v>
      </c>
      <c r="L62" s="36">
        <f t="shared" si="31"/>
        <v>3982</v>
      </c>
      <c r="M62" s="36">
        <f t="shared" si="31"/>
        <v>2960700500</v>
      </c>
      <c r="N62" s="36">
        <f t="shared" si="31"/>
        <v>2</v>
      </c>
      <c r="O62" s="36">
        <f t="shared" si="31"/>
        <v>1374</v>
      </c>
      <c r="P62" s="36">
        <f t="shared" si="31"/>
        <v>772430000</v>
      </c>
      <c r="Q62" s="36">
        <f t="shared" si="31"/>
        <v>0</v>
      </c>
      <c r="R62" s="36">
        <f t="shared" si="31"/>
        <v>0</v>
      </c>
      <c r="S62" s="36">
        <f t="shared" si="31"/>
        <v>0</v>
      </c>
      <c r="T62" s="36">
        <f t="shared" si="31"/>
        <v>0</v>
      </c>
      <c r="U62" s="36">
        <f t="shared" si="31"/>
        <v>0</v>
      </c>
      <c r="V62" s="36">
        <f t="shared" si="31"/>
        <v>0</v>
      </c>
      <c r="W62" s="36">
        <f t="shared" si="31"/>
        <v>3</v>
      </c>
      <c r="X62" s="36">
        <f t="shared" si="31"/>
        <v>4005</v>
      </c>
      <c r="Y62" s="36">
        <f t="shared" si="31"/>
        <v>288676000</v>
      </c>
      <c r="Z62" s="36">
        <f t="shared" si="31"/>
        <v>3</v>
      </c>
      <c r="AA62" s="36">
        <f t="shared" si="31"/>
        <v>4014</v>
      </c>
      <c r="AB62" s="36">
        <f t="shared" si="31"/>
        <v>361280750</v>
      </c>
      <c r="AC62" s="36">
        <f t="shared" si="31"/>
        <v>3</v>
      </c>
      <c r="AD62" s="36">
        <f t="shared" si="31"/>
        <v>4019</v>
      </c>
      <c r="AE62" s="36">
        <f t="shared" si="31"/>
        <v>542599500</v>
      </c>
      <c r="AF62" s="36">
        <f t="shared" si="31"/>
        <v>3</v>
      </c>
      <c r="AG62" s="36">
        <f t="shared" si="31"/>
        <v>4086</v>
      </c>
      <c r="AH62" s="36">
        <f t="shared" si="31"/>
        <v>337526000</v>
      </c>
      <c r="AI62" s="36">
        <f t="shared" si="31"/>
        <v>3</v>
      </c>
      <c r="AJ62" s="36">
        <f t="shared" si="31"/>
        <v>3804</v>
      </c>
      <c r="AK62" s="36">
        <f t="shared" si="31"/>
        <v>304318000</v>
      </c>
      <c r="AL62" s="36">
        <f t="shared" si="31"/>
        <v>3</v>
      </c>
      <c r="AM62" s="36">
        <f t="shared" si="31"/>
        <v>1340</v>
      </c>
      <c r="AN62" s="36">
        <f t="shared" si="31"/>
        <v>149964000</v>
      </c>
      <c r="AO62" s="43"/>
    </row>
    <row r="63" spans="1:41" ht="16.5" customHeight="1" x14ac:dyDescent="0.2">
      <c r="A63" s="30"/>
      <c r="B63" s="17" t="s">
        <v>29</v>
      </c>
      <c r="C63" s="39">
        <v>1</v>
      </c>
      <c r="D63" s="39">
        <v>1288</v>
      </c>
      <c r="E63" s="39"/>
      <c r="F63" s="39"/>
      <c r="G63" s="39"/>
      <c r="H63" s="39"/>
      <c r="I63" s="39"/>
      <c r="J63" s="39"/>
      <c r="K63" s="38">
        <v>1</v>
      </c>
      <c r="L63" s="38">
        <v>1283</v>
      </c>
      <c r="M63" s="38">
        <v>1140583000</v>
      </c>
      <c r="N63" s="38"/>
      <c r="O63" s="38"/>
      <c r="P63" s="38"/>
      <c r="Q63" s="38"/>
      <c r="R63" s="38"/>
      <c r="S63" s="38"/>
      <c r="T63" s="38"/>
      <c r="U63" s="38"/>
      <c r="V63" s="38"/>
      <c r="W63" s="38">
        <v>1</v>
      </c>
      <c r="X63" s="38">
        <v>1212</v>
      </c>
      <c r="Y63" s="38">
        <v>87516000</v>
      </c>
      <c r="Z63" s="38">
        <v>1</v>
      </c>
      <c r="AA63" s="38">
        <v>1252</v>
      </c>
      <c r="AB63" s="38">
        <v>112700000</v>
      </c>
      <c r="AC63" s="38">
        <v>1</v>
      </c>
      <c r="AD63" s="38">
        <v>1239</v>
      </c>
      <c r="AE63" s="38">
        <v>167289500</v>
      </c>
      <c r="AF63" s="38">
        <v>1</v>
      </c>
      <c r="AG63" s="38">
        <v>1288</v>
      </c>
      <c r="AH63" s="38">
        <v>106408000</v>
      </c>
      <c r="AI63" s="38">
        <v>1</v>
      </c>
      <c r="AJ63" s="38">
        <v>1248</v>
      </c>
      <c r="AK63" s="38">
        <v>99868000</v>
      </c>
      <c r="AL63" s="38">
        <v>1</v>
      </c>
      <c r="AM63" s="38">
        <v>434</v>
      </c>
      <c r="AN63" s="38">
        <v>28644000</v>
      </c>
      <c r="AO63" s="38"/>
    </row>
    <row r="64" spans="1:41" ht="18.75" customHeight="1" x14ac:dyDescent="0.2">
      <c r="A64" s="30"/>
      <c r="B64" s="17" t="s">
        <v>30</v>
      </c>
      <c r="C64" s="39">
        <v>1</v>
      </c>
      <c r="D64" s="39">
        <v>1428</v>
      </c>
      <c r="E64" s="39"/>
      <c r="F64" s="39"/>
      <c r="G64" s="39"/>
      <c r="H64" s="39"/>
      <c r="I64" s="39"/>
      <c r="J64" s="39"/>
      <c r="K64" s="38">
        <v>1</v>
      </c>
      <c r="L64" s="38">
        <v>1328</v>
      </c>
      <c r="M64" s="38">
        <v>1154880000</v>
      </c>
      <c r="N64" s="38">
        <v>1</v>
      </c>
      <c r="O64" s="38">
        <v>472</v>
      </c>
      <c r="P64" s="38">
        <v>280840000</v>
      </c>
      <c r="Q64" s="38"/>
      <c r="R64" s="38"/>
      <c r="S64" s="38"/>
      <c r="T64" s="38"/>
      <c r="U64" s="38"/>
      <c r="V64" s="38"/>
      <c r="W64" s="38">
        <v>1</v>
      </c>
      <c r="X64" s="38">
        <v>1383</v>
      </c>
      <c r="Y64" s="38">
        <v>99640000</v>
      </c>
      <c r="Z64" s="38">
        <v>1</v>
      </c>
      <c r="AA64" s="38">
        <v>1342</v>
      </c>
      <c r="AB64" s="38">
        <v>120780000</v>
      </c>
      <c r="AC64" s="38">
        <v>1</v>
      </c>
      <c r="AD64" s="38">
        <v>1370</v>
      </c>
      <c r="AE64" s="38">
        <v>184960000</v>
      </c>
      <c r="AF64" s="38">
        <v>1</v>
      </c>
      <c r="AG64" s="38">
        <v>1376</v>
      </c>
      <c r="AH64" s="38">
        <v>114566000</v>
      </c>
      <c r="AI64" s="38">
        <v>1</v>
      </c>
      <c r="AJ64" s="38">
        <v>1137</v>
      </c>
      <c r="AK64" s="38">
        <v>90930000</v>
      </c>
      <c r="AL64" s="38">
        <v>1</v>
      </c>
      <c r="AM64" s="38">
        <v>442</v>
      </c>
      <c r="AN64" s="38">
        <v>79560000</v>
      </c>
      <c r="AO64" s="38"/>
    </row>
    <row r="65" spans="1:41" ht="17.25" customHeight="1" x14ac:dyDescent="0.2">
      <c r="A65" s="30"/>
      <c r="B65" s="17" t="s">
        <v>31</v>
      </c>
      <c r="C65" s="39">
        <v>1</v>
      </c>
      <c r="D65" s="39">
        <v>1430</v>
      </c>
      <c r="E65" s="39"/>
      <c r="F65" s="39"/>
      <c r="G65" s="39"/>
      <c r="H65" s="39"/>
      <c r="I65" s="39"/>
      <c r="J65" s="39"/>
      <c r="K65" s="38">
        <v>1</v>
      </c>
      <c r="L65" s="38">
        <v>1371</v>
      </c>
      <c r="M65" s="38">
        <v>665237500</v>
      </c>
      <c r="N65" s="38">
        <v>1</v>
      </c>
      <c r="O65" s="38">
        <v>902</v>
      </c>
      <c r="P65" s="38">
        <v>491590000</v>
      </c>
      <c r="Q65" s="38"/>
      <c r="R65" s="38"/>
      <c r="S65" s="38"/>
      <c r="T65" s="38"/>
      <c r="U65" s="38"/>
      <c r="V65" s="38"/>
      <c r="W65" s="38">
        <v>1</v>
      </c>
      <c r="X65" s="38">
        <v>1410</v>
      </c>
      <c r="Y65" s="38">
        <v>101520000</v>
      </c>
      <c r="Z65" s="38">
        <v>1</v>
      </c>
      <c r="AA65" s="38">
        <v>1420</v>
      </c>
      <c r="AB65" s="38">
        <v>127800750</v>
      </c>
      <c r="AC65" s="38">
        <v>1</v>
      </c>
      <c r="AD65" s="38">
        <v>1410</v>
      </c>
      <c r="AE65" s="38">
        <v>190350000</v>
      </c>
      <c r="AF65" s="38">
        <v>1</v>
      </c>
      <c r="AG65" s="38">
        <v>1422</v>
      </c>
      <c r="AH65" s="38">
        <v>116552000</v>
      </c>
      <c r="AI65" s="38">
        <v>1</v>
      </c>
      <c r="AJ65" s="38">
        <v>1419</v>
      </c>
      <c r="AK65" s="38">
        <v>113520000</v>
      </c>
      <c r="AL65" s="38">
        <v>1</v>
      </c>
      <c r="AM65" s="38">
        <v>464</v>
      </c>
      <c r="AN65" s="38">
        <v>41760000</v>
      </c>
      <c r="AO65" s="38"/>
    </row>
    <row r="66" spans="1:41" ht="22.5" customHeight="1" x14ac:dyDescent="0.2">
      <c r="A66" s="23">
        <v>2</v>
      </c>
      <c r="B66" s="24" t="s">
        <v>83</v>
      </c>
      <c r="C66" s="37">
        <f t="shared" ref="C66:AN66" si="32">C67+C68+C69</f>
        <v>3</v>
      </c>
      <c r="D66" s="37">
        <f t="shared" si="32"/>
        <v>4146</v>
      </c>
      <c r="E66" s="37">
        <f t="shared" si="32"/>
        <v>0</v>
      </c>
      <c r="F66" s="37">
        <f t="shared" si="32"/>
        <v>0</v>
      </c>
      <c r="G66" s="37">
        <f t="shared" si="32"/>
        <v>0</v>
      </c>
      <c r="H66" s="37">
        <f t="shared" si="32"/>
        <v>0</v>
      </c>
      <c r="I66" s="37">
        <f t="shared" si="32"/>
        <v>0</v>
      </c>
      <c r="J66" s="37">
        <f t="shared" si="32"/>
        <v>0</v>
      </c>
      <c r="K66" s="37">
        <f t="shared" si="32"/>
        <v>3</v>
      </c>
      <c r="L66" s="37">
        <f t="shared" si="32"/>
        <v>3982</v>
      </c>
      <c r="M66" s="44">
        <f t="shared" si="32"/>
        <v>2960700500</v>
      </c>
      <c r="N66" s="37">
        <f t="shared" si="32"/>
        <v>2</v>
      </c>
      <c r="O66" s="37">
        <f t="shared" si="32"/>
        <v>1374</v>
      </c>
      <c r="P66" s="37">
        <f t="shared" si="32"/>
        <v>772430000</v>
      </c>
      <c r="Q66" s="37">
        <f t="shared" si="32"/>
        <v>0</v>
      </c>
      <c r="R66" s="37">
        <f t="shared" si="32"/>
        <v>0</v>
      </c>
      <c r="S66" s="37">
        <f t="shared" si="32"/>
        <v>0</v>
      </c>
      <c r="T66" s="37">
        <f t="shared" si="32"/>
        <v>0</v>
      </c>
      <c r="U66" s="37">
        <f t="shared" si="32"/>
        <v>0</v>
      </c>
      <c r="V66" s="37">
        <f t="shared" si="32"/>
        <v>0</v>
      </c>
      <c r="W66" s="37">
        <f t="shared" si="32"/>
        <v>3</v>
      </c>
      <c r="X66" s="37">
        <f t="shared" si="32"/>
        <v>4005</v>
      </c>
      <c r="Y66" s="44">
        <f t="shared" si="32"/>
        <v>288676000</v>
      </c>
      <c r="Z66" s="37">
        <f t="shared" si="32"/>
        <v>3</v>
      </c>
      <c r="AA66" s="37">
        <f t="shared" si="32"/>
        <v>4014</v>
      </c>
      <c r="AB66" s="44">
        <f t="shared" si="32"/>
        <v>361280750</v>
      </c>
      <c r="AC66" s="37">
        <f t="shared" si="32"/>
        <v>3</v>
      </c>
      <c r="AD66" s="37">
        <f t="shared" si="32"/>
        <v>4019</v>
      </c>
      <c r="AE66" s="44">
        <f t="shared" si="32"/>
        <v>542599500</v>
      </c>
      <c r="AF66" s="37">
        <f t="shared" si="32"/>
        <v>3</v>
      </c>
      <c r="AG66" s="37">
        <f t="shared" si="32"/>
        <v>4086</v>
      </c>
      <c r="AH66" s="37">
        <f t="shared" si="32"/>
        <v>337526000</v>
      </c>
      <c r="AI66" s="37">
        <f t="shared" si="32"/>
        <v>3</v>
      </c>
      <c r="AJ66" s="37">
        <f t="shared" si="32"/>
        <v>3804</v>
      </c>
      <c r="AK66" s="44">
        <f t="shared" si="32"/>
        <v>304318000</v>
      </c>
      <c r="AL66" s="37">
        <f t="shared" si="32"/>
        <v>3</v>
      </c>
      <c r="AM66" s="37">
        <f t="shared" si="32"/>
        <v>1340</v>
      </c>
      <c r="AN66" s="37">
        <f t="shared" si="32"/>
        <v>149964000</v>
      </c>
      <c r="AO66" s="43"/>
    </row>
    <row r="67" spans="1:41" ht="16.5" customHeight="1" x14ac:dyDescent="0.2">
      <c r="A67" s="30"/>
      <c r="B67" s="11" t="s">
        <v>29</v>
      </c>
      <c r="C67" s="38">
        <v>1</v>
      </c>
      <c r="D67" s="38">
        <v>1288</v>
      </c>
      <c r="E67" s="38"/>
      <c r="F67" s="38"/>
      <c r="G67" s="38"/>
      <c r="H67" s="38"/>
      <c r="I67" s="38"/>
      <c r="J67" s="38"/>
      <c r="K67" s="38">
        <v>1</v>
      </c>
      <c r="L67" s="38">
        <v>1283</v>
      </c>
      <c r="M67" s="38">
        <v>1140583000</v>
      </c>
      <c r="N67" s="38">
        <v>0</v>
      </c>
      <c r="O67" s="38">
        <v>0</v>
      </c>
      <c r="P67" s="38">
        <v>0</v>
      </c>
      <c r="Q67" s="38">
        <v>0</v>
      </c>
      <c r="R67" s="38">
        <v>0</v>
      </c>
      <c r="S67" s="38">
        <v>0</v>
      </c>
      <c r="T67" s="38">
        <v>0</v>
      </c>
      <c r="U67" s="38"/>
      <c r="V67" s="38"/>
      <c r="W67" s="38">
        <v>1</v>
      </c>
      <c r="X67" s="38">
        <v>1212</v>
      </c>
      <c r="Y67" s="38">
        <v>87516000</v>
      </c>
      <c r="Z67" s="38">
        <v>1</v>
      </c>
      <c r="AA67" s="38">
        <v>1252</v>
      </c>
      <c r="AB67" s="38">
        <v>112700000</v>
      </c>
      <c r="AC67" s="38">
        <v>1</v>
      </c>
      <c r="AD67" s="38">
        <v>1239</v>
      </c>
      <c r="AE67" s="38">
        <v>167289500</v>
      </c>
      <c r="AF67" s="35">
        <v>1</v>
      </c>
      <c r="AG67" s="35">
        <v>1288</v>
      </c>
      <c r="AH67" s="35">
        <v>106408000</v>
      </c>
      <c r="AI67" s="38">
        <v>1</v>
      </c>
      <c r="AJ67" s="38">
        <v>1248</v>
      </c>
      <c r="AK67" s="38">
        <v>99868000</v>
      </c>
      <c r="AL67" s="38">
        <v>1</v>
      </c>
      <c r="AM67" s="38">
        <v>434</v>
      </c>
      <c r="AN67" s="38">
        <v>28644000</v>
      </c>
      <c r="AO67" s="38"/>
    </row>
    <row r="68" spans="1:41" ht="18.75" customHeight="1" x14ac:dyDescent="0.2">
      <c r="A68" s="30"/>
      <c r="B68" s="11" t="s">
        <v>30</v>
      </c>
      <c r="C68" s="38">
        <v>1</v>
      </c>
      <c r="D68" s="38">
        <v>1428</v>
      </c>
      <c r="E68" s="38"/>
      <c r="F68" s="38"/>
      <c r="G68" s="38"/>
      <c r="H68" s="38"/>
      <c r="I68" s="38"/>
      <c r="J68" s="38"/>
      <c r="K68" s="38">
        <v>1</v>
      </c>
      <c r="L68" s="38">
        <v>1328</v>
      </c>
      <c r="M68" s="38">
        <v>1154880000</v>
      </c>
      <c r="N68" s="38">
        <v>1</v>
      </c>
      <c r="O68" s="38">
        <v>472</v>
      </c>
      <c r="P68" s="38">
        <v>280840000</v>
      </c>
      <c r="Q68" s="38">
        <v>0</v>
      </c>
      <c r="R68" s="38">
        <v>0</v>
      </c>
      <c r="S68" s="38"/>
      <c r="T68" s="38"/>
      <c r="U68" s="38"/>
      <c r="V68" s="38"/>
      <c r="W68" s="38">
        <v>1</v>
      </c>
      <c r="X68" s="38">
        <v>1383</v>
      </c>
      <c r="Y68" s="38">
        <v>99640000</v>
      </c>
      <c r="Z68" s="38">
        <v>1</v>
      </c>
      <c r="AA68" s="38">
        <v>1342</v>
      </c>
      <c r="AB68" s="38">
        <v>120780000</v>
      </c>
      <c r="AC68" s="38">
        <v>1</v>
      </c>
      <c r="AD68" s="38">
        <v>1370</v>
      </c>
      <c r="AE68" s="38">
        <v>184960000</v>
      </c>
      <c r="AF68" s="35">
        <v>1</v>
      </c>
      <c r="AG68" s="35">
        <v>1376</v>
      </c>
      <c r="AH68" s="35">
        <v>114566000</v>
      </c>
      <c r="AI68" s="38">
        <v>1</v>
      </c>
      <c r="AJ68" s="38">
        <v>1137</v>
      </c>
      <c r="AK68" s="38">
        <v>90930000</v>
      </c>
      <c r="AL68" s="38">
        <v>1</v>
      </c>
      <c r="AM68" s="38">
        <v>442</v>
      </c>
      <c r="AN68" s="38">
        <v>79560000</v>
      </c>
      <c r="AO68" s="38"/>
    </row>
    <row r="69" spans="1:41" ht="17.25" customHeight="1" x14ac:dyDescent="0.2">
      <c r="A69" s="30"/>
      <c r="B69" s="11" t="s">
        <v>31</v>
      </c>
      <c r="C69" s="38">
        <v>1</v>
      </c>
      <c r="D69" s="38">
        <v>1430</v>
      </c>
      <c r="E69" s="38"/>
      <c r="F69" s="38"/>
      <c r="G69" s="38"/>
      <c r="H69" s="38"/>
      <c r="I69" s="38"/>
      <c r="J69" s="38"/>
      <c r="K69" s="38">
        <v>1</v>
      </c>
      <c r="L69" s="38">
        <v>1371</v>
      </c>
      <c r="M69" s="38">
        <v>665237500</v>
      </c>
      <c r="N69" s="38">
        <v>1</v>
      </c>
      <c r="O69" s="38">
        <v>902</v>
      </c>
      <c r="P69" s="38">
        <v>491590000</v>
      </c>
      <c r="Q69" s="38"/>
      <c r="R69" s="38"/>
      <c r="S69" s="38"/>
      <c r="T69" s="38"/>
      <c r="U69" s="38"/>
      <c r="V69" s="38"/>
      <c r="W69" s="38">
        <v>1</v>
      </c>
      <c r="X69" s="38">
        <v>1410</v>
      </c>
      <c r="Y69" s="38">
        <v>101520000</v>
      </c>
      <c r="Z69" s="38">
        <v>1</v>
      </c>
      <c r="AA69" s="38">
        <v>1420</v>
      </c>
      <c r="AB69" s="38">
        <v>127800750</v>
      </c>
      <c r="AC69" s="38">
        <v>1</v>
      </c>
      <c r="AD69" s="38">
        <v>1410</v>
      </c>
      <c r="AE69" s="38">
        <v>190350000</v>
      </c>
      <c r="AF69" s="35">
        <v>1</v>
      </c>
      <c r="AG69" s="35">
        <v>1422</v>
      </c>
      <c r="AH69" s="35">
        <v>116552000</v>
      </c>
      <c r="AI69" s="38">
        <v>1</v>
      </c>
      <c r="AJ69" s="38">
        <v>1419</v>
      </c>
      <c r="AK69" s="38">
        <v>113520000</v>
      </c>
      <c r="AL69" s="38">
        <v>1</v>
      </c>
      <c r="AM69" s="38">
        <v>464</v>
      </c>
      <c r="AN69" s="38">
        <v>41760000</v>
      </c>
      <c r="AO69" s="38"/>
    </row>
    <row r="70" spans="1:41" ht="22.5" customHeight="1" x14ac:dyDescent="0.2">
      <c r="A70" s="23">
        <v>3</v>
      </c>
      <c r="B70" s="24" t="s">
        <v>84</v>
      </c>
      <c r="C70" s="37">
        <f t="shared" ref="C70:AN70" si="33">C71+C72+C73</f>
        <v>3</v>
      </c>
      <c r="D70" s="45">
        <f t="shared" si="33"/>
        <v>2922</v>
      </c>
      <c r="E70" s="45">
        <f t="shared" si="33"/>
        <v>0</v>
      </c>
      <c r="F70" s="45">
        <f t="shared" si="33"/>
        <v>0</v>
      </c>
      <c r="G70" s="45">
        <f t="shared" si="33"/>
        <v>0</v>
      </c>
      <c r="H70" s="45">
        <f t="shared" si="33"/>
        <v>0</v>
      </c>
      <c r="I70" s="45">
        <f t="shared" si="33"/>
        <v>0</v>
      </c>
      <c r="J70" s="45">
        <f t="shared" si="33"/>
        <v>0</v>
      </c>
      <c r="K70" s="45">
        <f t="shared" si="33"/>
        <v>1</v>
      </c>
      <c r="L70" s="45">
        <f t="shared" si="33"/>
        <v>889</v>
      </c>
      <c r="M70" s="45">
        <f t="shared" si="33"/>
        <v>460750000</v>
      </c>
      <c r="N70" s="45">
        <f t="shared" si="33"/>
        <v>1</v>
      </c>
      <c r="O70" s="45">
        <f t="shared" si="33"/>
        <v>747</v>
      </c>
      <c r="P70" s="45">
        <f t="shared" si="33"/>
        <v>397830000</v>
      </c>
      <c r="Q70" s="45">
        <f t="shared" si="33"/>
        <v>0</v>
      </c>
      <c r="R70" s="45">
        <f t="shared" si="33"/>
        <v>0</v>
      </c>
      <c r="S70" s="45">
        <f t="shared" si="33"/>
        <v>0</v>
      </c>
      <c r="T70" s="45">
        <f t="shared" si="33"/>
        <v>0</v>
      </c>
      <c r="U70" s="45">
        <f t="shared" si="33"/>
        <v>0</v>
      </c>
      <c r="V70" s="45">
        <f t="shared" si="33"/>
        <v>0</v>
      </c>
      <c r="W70" s="45">
        <f t="shared" si="33"/>
        <v>3</v>
      </c>
      <c r="X70" s="45">
        <f t="shared" si="33"/>
        <v>2793.5</v>
      </c>
      <c r="Y70" s="45">
        <f t="shared" si="33"/>
        <v>201132000</v>
      </c>
      <c r="Z70" s="45">
        <f t="shared" si="33"/>
        <v>3</v>
      </c>
      <c r="AA70" s="45">
        <f t="shared" si="33"/>
        <v>2794.9444444444443</v>
      </c>
      <c r="AB70" s="45">
        <f t="shared" si="33"/>
        <v>409745000</v>
      </c>
      <c r="AC70" s="45">
        <f t="shared" si="33"/>
        <v>3</v>
      </c>
      <c r="AD70" s="45">
        <f t="shared" si="33"/>
        <v>2515.75</v>
      </c>
      <c r="AE70" s="45">
        <f t="shared" si="33"/>
        <v>377362500</v>
      </c>
      <c r="AF70" s="45">
        <f t="shared" si="33"/>
        <v>3</v>
      </c>
      <c r="AG70" s="45">
        <f t="shared" si="33"/>
        <v>2922</v>
      </c>
      <c r="AH70" s="45">
        <f t="shared" si="33"/>
        <v>87660000</v>
      </c>
      <c r="AI70" s="45">
        <f t="shared" si="33"/>
        <v>3</v>
      </c>
      <c r="AJ70" s="45">
        <f t="shared" si="33"/>
        <v>2774.35</v>
      </c>
      <c r="AK70" s="45">
        <f t="shared" si="33"/>
        <v>240195000</v>
      </c>
      <c r="AL70" s="45">
        <f t="shared" si="33"/>
        <v>3</v>
      </c>
      <c r="AM70" s="45">
        <f t="shared" si="33"/>
        <v>926</v>
      </c>
      <c r="AN70" s="45">
        <f t="shared" si="33"/>
        <v>361980000</v>
      </c>
      <c r="AO70" s="43"/>
    </row>
    <row r="71" spans="1:41" ht="16.5" customHeight="1" x14ac:dyDescent="0.2">
      <c r="A71" s="30"/>
      <c r="B71" s="17" t="s">
        <v>29</v>
      </c>
      <c r="C71" s="39">
        <v>1</v>
      </c>
      <c r="D71" s="46">
        <v>926</v>
      </c>
      <c r="E71" s="46"/>
      <c r="F71" s="46"/>
      <c r="G71" s="46"/>
      <c r="H71" s="46"/>
      <c r="I71" s="46"/>
      <c r="J71" s="46"/>
      <c r="K71" s="46">
        <v>1</v>
      </c>
      <c r="L71" s="46">
        <v>889</v>
      </c>
      <c r="M71" s="46">
        <v>460750000</v>
      </c>
      <c r="N71" s="46"/>
      <c r="O71" s="46"/>
      <c r="P71" s="46"/>
      <c r="Q71" s="46"/>
      <c r="R71" s="46"/>
      <c r="S71" s="46"/>
      <c r="T71" s="46"/>
      <c r="U71" s="46"/>
      <c r="V71" s="46"/>
      <c r="W71" s="46">
        <v>1</v>
      </c>
      <c r="X71" s="46">
        <v>889</v>
      </c>
      <c r="Y71" s="46">
        <v>64008000</v>
      </c>
      <c r="Z71" s="46">
        <v>1</v>
      </c>
      <c r="AA71" s="46">
        <v>889</v>
      </c>
      <c r="AB71" s="46">
        <v>66675000</v>
      </c>
      <c r="AC71" s="46">
        <v>1</v>
      </c>
      <c r="AD71" s="46">
        <v>801.3</v>
      </c>
      <c r="AE71" s="46">
        <v>120195000</v>
      </c>
      <c r="AF71" s="46">
        <v>1</v>
      </c>
      <c r="AG71" s="46">
        <v>926</v>
      </c>
      <c r="AH71" s="46">
        <v>27780000</v>
      </c>
      <c r="AI71" s="46">
        <v>1</v>
      </c>
      <c r="AJ71" s="46">
        <v>889</v>
      </c>
      <c r="AK71" s="46">
        <v>71120000</v>
      </c>
      <c r="AL71" s="46">
        <v>1</v>
      </c>
      <c r="AM71" s="46">
        <v>310</v>
      </c>
      <c r="AN71" s="46">
        <v>55800000</v>
      </c>
      <c r="AO71" s="38"/>
    </row>
    <row r="72" spans="1:41" ht="18.75" customHeight="1" x14ac:dyDescent="0.2">
      <c r="A72" s="30"/>
      <c r="B72" s="17" t="s">
        <v>30</v>
      </c>
      <c r="C72" s="39">
        <v>1</v>
      </c>
      <c r="D72" s="46">
        <v>965</v>
      </c>
      <c r="E72" s="46"/>
      <c r="F72" s="46"/>
      <c r="G72" s="46"/>
      <c r="H72" s="46"/>
      <c r="I72" s="46"/>
      <c r="J72" s="46"/>
      <c r="K72" s="47"/>
      <c r="L72" s="47"/>
      <c r="M72" s="47"/>
      <c r="N72" s="46"/>
      <c r="O72" s="46"/>
      <c r="P72" s="46"/>
      <c r="Q72" s="46"/>
      <c r="R72" s="46"/>
      <c r="S72" s="46"/>
      <c r="T72" s="46"/>
      <c r="U72" s="46"/>
      <c r="V72" s="46"/>
      <c r="W72" s="46">
        <v>1</v>
      </c>
      <c r="X72" s="46">
        <v>922.5</v>
      </c>
      <c r="Y72" s="46">
        <v>66420000</v>
      </c>
      <c r="Z72" s="46">
        <v>1</v>
      </c>
      <c r="AA72" s="46">
        <v>926.72222222222217</v>
      </c>
      <c r="AB72" s="46">
        <v>166810000</v>
      </c>
      <c r="AC72" s="46">
        <v>1</v>
      </c>
      <c r="AD72" s="46">
        <v>833.65</v>
      </c>
      <c r="AE72" s="46">
        <v>125047500</v>
      </c>
      <c r="AF72" s="46">
        <v>1</v>
      </c>
      <c r="AG72" s="46">
        <v>965</v>
      </c>
      <c r="AH72" s="46">
        <v>28950000</v>
      </c>
      <c r="AI72" s="46">
        <v>1</v>
      </c>
      <c r="AJ72" s="46">
        <v>912.35</v>
      </c>
      <c r="AK72" s="46">
        <v>91235000</v>
      </c>
      <c r="AL72" s="46">
        <v>1</v>
      </c>
      <c r="AM72" s="46">
        <v>306</v>
      </c>
      <c r="AN72" s="46">
        <v>55080000</v>
      </c>
      <c r="AO72" s="38"/>
    </row>
    <row r="73" spans="1:41" ht="17.25" customHeight="1" x14ac:dyDescent="0.2">
      <c r="A73" s="30"/>
      <c r="B73" s="17" t="s">
        <v>31</v>
      </c>
      <c r="C73" s="39">
        <v>1</v>
      </c>
      <c r="D73" s="46">
        <v>1031</v>
      </c>
      <c r="E73" s="46"/>
      <c r="F73" s="46"/>
      <c r="G73" s="46"/>
      <c r="H73" s="46"/>
      <c r="I73" s="46"/>
      <c r="J73" s="46"/>
      <c r="K73" s="47"/>
      <c r="L73" s="47"/>
      <c r="M73" s="47"/>
      <c r="N73" s="46">
        <v>1</v>
      </c>
      <c r="O73" s="46">
        <v>747</v>
      </c>
      <c r="P73" s="46">
        <v>397830000</v>
      </c>
      <c r="Q73" s="46"/>
      <c r="R73" s="46"/>
      <c r="S73" s="46"/>
      <c r="T73" s="46"/>
      <c r="U73" s="46"/>
      <c r="V73" s="46"/>
      <c r="W73" s="46">
        <v>1</v>
      </c>
      <c r="X73" s="46">
        <v>982</v>
      </c>
      <c r="Y73" s="46">
        <v>70704000</v>
      </c>
      <c r="Z73" s="46">
        <v>1</v>
      </c>
      <c r="AA73" s="46">
        <v>979.22222222222217</v>
      </c>
      <c r="AB73" s="46">
        <v>176260000</v>
      </c>
      <c r="AC73" s="46">
        <v>1</v>
      </c>
      <c r="AD73" s="46">
        <v>880.8</v>
      </c>
      <c r="AE73" s="46">
        <v>132120000</v>
      </c>
      <c r="AF73" s="46">
        <v>1</v>
      </c>
      <c r="AG73" s="46">
        <v>1031</v>
      </c>
      <c r="AH73" s="46">
        <v>30930000</v>
      </c>
      <c r="AI73" s="46">
        <v>1</v>
      </c>
      <c r="AJ73" s="46">
        <v>973</v>
      </c>
      <c r="AK73" s="46">
        <v>77840000</v>
      </c>
      <c r="AL73" s="46">
        <v>1</v>
      </c>
      <c r="AM73" s="46">
        <v>310</v>
      </c>
      <c r="AN73" s="46">
        <v>251100000</v>
      </c>
      <c r="AO73" s="38"/>
    </row>
    <row r="74" spans="1:41" ht="22.5" customHeight="1" x14ac:dyDescent="0.2">
      <c r="A74" s="23">
        <v>4</v>
      </c>
      <c r="B74" s="24" t="s">
        <v>85</v>
      </c>
      <c r="C74" s="37">
        <f t="shared" ref="C74:AN74" si="34">C75+C76+C77</f>
        <v>3</v>
      </c>
      <c r="D74" s="37">
        <f t="shared" si="34"/>
        <v>1802</v>
      </c>
      <c r="E74" s="37">
        <f t="shared" si="34"/>
        <v>0</v>
      </c>
      <c r="F74" s="37">
        <f t="shared" si="34"/>
        <v>0</v>
      </c>
      <c r="G74" s="37">
        <f t="shared" si="34"/>
        <v>0</v>
      </c>
      <c r="H74" s="37">
        <f t="shared" si="34"/>
        <v>0</v>
      </c>
      <c r="I74" s="37">
        <f t="shared" si="34"/>
        <v>0</v>
      </c>
      <c r="J74" s="37">
        <f t="shared" si="34"/>
        <v>0</v>
      </c>
      <c r="K74" s="36">
        <f t="shared" si="34"/>
        <v>3</v>
      </c>
      <c r="L74" s="36">
        <f t="shared" si="34"/>
        <v>600</v>
      </c>
      <c r="M74" s="36">
        <f t="shared" si="34"/>
        <v>535400000</v>
      </c>
      <c r="N74" s="36">
        <f t="shared" si="34"/>
        <v>0</v>
      </c>
      <c r="O74" s="36">
        <f t="shared" si="34"/>
        <v>0</v>
      </c>
      <c r="P74" s="36">
        <f t="shared" si="34"/>
        <v>0</v>
      </c>
      <c r="Q74" s="36">
        <f t="shared" si="34"/>
        <v>0</v>
      </c>
      <c r="R74" s="36">
        <f t="shared" si="34"/>
        <v>0</v>
      </c>
      <c r="S74" s="36">
        <f t="shared" si="34"/>
        <v>0</v>
      </c>
      <c r="T74" s="36">
        <f t="shared" si="34"/>
        <v>0</v>
      </c>
      <c r="U74" s="36">
        <f t="shared" si="34"/>
        <v>0</v>
      </c>
      <c r="V74" s="36">
        <f t="shared" si="34"/>
        <v>0</v>
      </c>
      <c r="W74" s="36">
        <f t="shared" si="34"/>
        <v>0</v>
      </c>
      <c r="X74" s="36">
        <f t="shared" si="34"/>
        <v>0</v>
      </c>
      <c r="Y74" s="36">
        <f t="shared" si="34"/>
        <v>0</v>
      </c>
      <c r="Z74" s="36">
        <f t="shared" si="34"/>
        <v>0</v>
      </c>
      <c r="AA74" s="36">
        <f t="shared" si="34"/>
        <v>0</v>
      </c>
      <c r="AB74" s="36">
        <f t="shared" si="34"/>
        <v>0</v>
      </c>
      <c r="AC74" s="36">
        <f t="shared" si="34"/>
        <v>0</v>
      </c>
      <c r="AD74" s="36">
        <f t="shared" si="34"/>
        <v>0</v>
      </c>
      <c r="AE74" s="36">
        <f t="shared" si="34"/>
        <v>0</v>
      </c>
      <c r="AF74" s="36">
        <f t="shared" si="34"/>
        <v>0</v>
      </c>
      <c r="AG74" s="36">
        <f t="shared" si="34"/>
        <v>0</v>
      </c>
      <c r="AH74" s="36">
        <f t="shared" si="34"/>
        <v>0</v>
      </c>
      <c r="AI74" s="36">
        <f t="shared" si="34"/>
        <v>3</v>
      </c>
      <c r="AJ74" s="36">
        <f t="shared" si="34"/>
        <v>1799</v>
      </c>
      <c r="AK74" s="36">
        <f t="shared" si="34"/>
        <v>143920000</v>
      </c>
      <c r="AL74" s="36">
        <f t="shared" si="34"/>
        <v>0</v>
      </c>
      <c r="AM74" s="36">
        <f t="shared" si="34"/>
        <v>0</v>
      </c>
      <c r="AN74" s="36">
        <f t="shared" si="34"/>
        <v>0</v>
      </c>
      <c r="AO74" s="43"/>
    </row>
    <row r="75" spans="1:41" ht="16.5" customHeight="1" x14ac:dyDescent="0.2">
      <c r="A75" s="30"/>
      <c r="B75" s="17" t="s">
        <v>29</v>
      </c>
      <c r="C75" s="39">
        <v>1</v>
      </c>
      <c r="D75" s="39">
        <v>602</v>
      </c>
      <c r="E75" s="39"/>
      <c r="F75" s="39"/>
      <c r="G75" s="39"/>
      <c r="H75" s="39"/>
      <c r="I75" s="39"/>
      <c r="J75" s="39"/>
      <c r="K75" s="38">
        <v>1</v>
      </c>
      <c r="L75" s="38">
        <v>180</v>
      </c>
      <c r="M75" s="38">
        <v>225480000</v>
      </c>
      <c r="N75" s="38"/>
      <c r="O75" s="38"/>
      <c r="P75" s="38"/>
      <c r="Q75" s="38"/>
      <c r="R75" s="38"/>
      <c r="S75" s="38"/>
      <c r="T75" s="38"/>
      <c r="U75" s="38"/>
      <c r="V75" s="38"/>
      <c r="W75" s="38"/>
      <c r="X75" s="38"/>
      <c r="Y75" s="38"/>
      <c r="Z75" s="38"/>
      <c r="AA75" s="38"/>
      <c r="AB75" s="38"/>
      <c r="AC75" s="38"/>
      <c r="AD75" s="38"/>
      <c r="AE75" s="38"/>
      <c r="AF75" s="38"/>
      <c r="AG75" s="38"/>
      <c r="AH75" s="38"/>
      <c r="AI75" s="38">
        <v>1</v>
      </c>
      <c r="AJ75" s="38">
        <v>602</v>
      </c>
      <c r="AK75" s="38">
        <v>48160000</v>
      </c>
      <c r="AL75" s="38"/>
      <c r="AM75" s="38"/>
      <c r="AN75" s="38"/>
      <c r="AO75" s="38"/>
    </row>
    <row r="76" spans="1:41" ht="18.75" customHeight="1" x14ac:dyDescent="0.2">
      <c r="A76" s="30"/>
      <c r="B76" s="17" t="s">
        <v>30</v>
      </c>
      <c r="C76" s="39">
        <v>1</v>
      </c>
      <c r="D76" s="39">
        <v>603</v>
      </c>
      <c r="E76" s="39"/>
      <c r="F76" s="39"/>
      <c r="G76" s="39"/>
      <c r="H76" s="39"/>
      <c r="I76" s="39"/>
      <c r="J76" s="39"/>
      <c r="K76" s="38">
        <v>1</v>
      </c>
      <c r="L76" s="38">
        <v>214</v>
      </c>
      <c r="M76" s="38">
        <v>266350000</v>
      </c>
      <c r="N76" s="38"/>
      <c r="O76" s="38"/>
      <c r="P76" s="38"/>
      <c r="Q76" s="38"/>
      <c r="R76" s="38"/>
      <c r="S76" s="38"/>
      <c r="T76" s="38"/>
      <c r="U76" s="38"/>
      <c r="V76" s="38"/>
      <c r="W76" s="38"/>
      <c r="X76" s="38"/>
      <c r="Y76" s="38"/>
      <c r="Z76" s="38"/>
      <c r="AA76" s="38"/>
      <c r="AB76" s="38"/>
      <c r="AC76" s="38"/>
      <c r="AD76" s="38"/>
      <c r="AE76" s="38"/>
      <c r="AF76" s="38"/>
      <c r="AG76" s="38"/>
      <c r="AH76" s="38"/>
      <c r="AI76" s="38">
        <v>1</v>
      </c>
      <c r="AJ76" s="38">
        <v>603</v>
      </c>
      <c r="AK76" s="38">
        <v>48240000</v>
      </c>
      <c r="AL76" s="38"/>
      <c r="AM76" s="38"/>
      <c r="AN76" s="38"/>
      <c r="AO76" s="38"/>
    </row>
    <row r="77" spans="1:41" ht="17.25" customHeight="1" x14ac:dyDescent="0.2">
      <c r="A77" s="30"/>
      <c r="B77" s="17" t="s">
        <v>31</v>
      </c>
      <c r="C77" s="39">
        <v>1</v>
      </c>
      <c r="D77" s="39">
        <v>597</v>
      </c>
      <c r="E77" s="39"/>
      <c r="F77" s="39"/>
      <c r="G77" s="39"/>
      <c r="H77" s="39"/>
      <c r="I77" s="39"/>
      <c r="J77" s="39"/>
      <c r="K77" s="38">
        <v>1</v>
      </c>
      <c r="L77" s="38">
        <v>206</v>
      </c>
      <c r="M77" s="38">
        <v>43570000</v>
      </c>
      <c r="N77" s="38"/>
      <c r="O77" s="38"/>
      <c r="P77" s="38"/>
      <c r="Q77" s="38"/>
      <c r="R77" s="38"/>
      <c r="S77" s="38"/>
      <c r="T77" s="38"/>
      <c r="U77" s="38"/>
      <c r="V77" s="38"/>
      <c r="W77" s="38"/>
      <c r="X77" s="38"/>
      <c r="Y77" s="38"/>
      <c r="Z77" s="38"/>
      <c r="AA77" s="38"/>
      <c r="AB77" s="38"/>
      <c r="AC77" s="38"/>
      <c r="AD77" s="38"/>
      <c r="AE77" s="38"/>
      <c r="AF77" s="38"/>
      <c r="AG77" s="38"/>
      <c r="AH77" s="38"/>
      <c r="AI77" s="38">
        <v>1</v>
      </c>
      <c r="AJ77" s="38">
        <v>594</v>
      </c>
      <c r="AK77" s="38">
        <v>47520000</v>
      </c>
      <c r="AL77" s="38"/>
      <c r="AM77" s="38"/>
      <c r="AN77" s="38"/>
      <c r="AO77" s="38"/>
    </row>
    <row r="78" spans="1:41" ht="22.5" customHeight="1" x14ac:dyDescent="0.2">
      <c r="A78" s="23">
        <v>5</v>
      </c>
      <c r="B78" s="24" t="s">
        <v>86</v>
      </c>
      <c r="C78" s="37">
        <f t="shared" ref="C78:AN78" si="35">C79+C80+C81</f>
        <v>3</v>
      </c>
      <c r="D78" s="37">
        <f t="shared" si="35"/>
        <v>4414</v>
      </c>
      <c r="E78" s="37">
        <f t="shared" si="35"/>
        <v>0</v>
      </c>
      <c r="F78" s="37">
        <f t="shared" si="35"/>
        <v>0</v>
      </c>
      <c r="G78" s="37">
        <f t="shared" si="35"/>
        <v>0</v>
      </c>
      <c r="H78" s="37">
        <f t="shared" si="35"/>
        <v>0</v>
      </c>
      <c r="I78" s="37">
        <f t="shared" si="35"/>
        <v>0</v>
      </c>
      <c r="J78" s="37">
        <f t="shared" si="35"/>
        <v>0</v>
      </c>
      <c r="K78" s="36">
        <f t="shared" si="35"/>
        <v>2</v>
      </c>
      <c r="L78" s="36">
        <f t="shared" si="35"/>
        <v>2704</v>
      </c>
      <c r="M78" s="36">
        <f t="shared" si="35"/>
        <v>1260929000</v>
      </c>
      <c r="N78" s="36">
        <f t="shared" si="35"/>
        <v>3</v>
      </c>
      <c r="O78" s="36">
        <f t="shared" si="35"/>
        <v>4592</v>
      </c>
      <c r="P78" s="36">
        <f t="shared" si="35"/>
        <v>849014000</v>
      </c>
      <c r="Q78" s="36">
        <f t="shared" si="35"/>
        <v>0</v>
      </c>
      <c r="R78" s="36">
        <f t="shared" si="35"/>
        <v>0</v>
      </c>
      <c r="S78" s="36">
        <f t="shared" si="35"/>
        <v>0</v>
      </c>
      <c r="T78" s="36">
        <f t="shared" si="35"/>
        <v>0</v>
      </c>
      <c r="U78" s="36">
        <f t="shared" si="35"/>
        <v>0</v>
      </c>
      <c r="V78" s="36">
        <f t="shared" si="35"/>
        <v>0</v>
      </c>
      <c r="W78" s="36">
        <f t="shared" si="35"/>
        <v>3</v>
      </c>
      <c r="X78" s="36">
        <f t="shared" si="35"/>
        <v>4255</v>
      </c>
      <c r="Y78" s="36">
        <f t="shared" si="35"/>
        <v>281384000</v>
      </c>
      <c r="Z78" s="36">
        <f t="shared" si="35"/>
        <v>3</v>
      </c>
      <c r="AA78" s="36">
        <f t="shared" si="35"/>
        <v>4115</v>
      </c>
      <c r="AB78" s="36">
        <f t="shared" si="35"/>
        <v>292685000</v>
      </c>
      <c r="AC78" s="36">
        <f t="shared" si="35"/>
        <v>3</v>
      </c>
      <c r="AD78" s="36">
        <f t="shared" si="35"/>
        <v>4042</v>
      </c>
      <c r="AE78" s="36">
        <f t="shared" si="35"/>
        <v>524618000</v>
      </c>
      <c r="AF78" s="36">
        <f t="shared" si="35"/>
        <v>2</v>
      </c>
      <c r="AG78" s="36">
        <f t="shared" si="35"/>
        <v>3012</v>
      </c>
      <c r="AH78" s="36">
        <f t="shared" si="35"/>
        <v>91050000</v>
      </c>
      <c r="AI78" s="36">
        <f t="shared" si="35"/>
        <v>2</v>
      </c>
      <c r="AJ78" s="36">
        <f t="shared" si="35"/>
        <v>2929</v>
      </c>
      <c r="AK78" s="36">
        <f t="shared" si="35"/>
        <v>234320000</v>
      </c>
      <c r="AL78" s="36">
        <f t="shared" si="35"/>
        <v>2</v>
      </c>
      <c r="AM78" s="36">
        <f t="shared" si="35"/>
        <v>974</v>
      </c>
      <c r="AN78" s="36">
        <f t="shared" si="35"/>
        <v>130674000</v>
      </c>
      <c r="AO78" s="43"/>
    </row>
    <row r="79" spans="1:41" ht="16.5" customHeight="1" x14ac:dyDescent="0.2">
      <c r="A79" s="30"/>
      <c r="B79" s="17" t="s">
        <v>29</v>
      </c>
      <c r="C79" s="39">
        <v>1</v>
      </c>
      <c r="D79" s="39">
        <v>1406</v>
      </c>
      <c r="E79" s="39"/>
      <c r="F79" s="39"/>
      <c r="G79" s="39"/>
      <c r="H79" s="39"/>
      <c r="I79" s="39"/>
      <c r="J79" s="39"/>
      <c r="K79" s="38">
        <v>1</v>
      </c>
      <c r="L79" s="38">
        <v>1311</v>
      </c>
      <c r="M79" s="38">
        <v>611031000</v>
      </c>
      <c r="N79" s="38">
        <v>1</v>
      </c>
      <c r="O79" s="38">
        <v>1389</v>
      </c>
      <c r="P79" s="38">
        <v>138877000</v>
      </c>
      <c r="Q79" s="38"/>
      <c r="R79" s="38"/>
      <c r="S79" s="38"/>
      <c r="T79" s="38"/>
      <c r="U79" s="38"/>
      <c r="V79" s="38"/>
      <c r="W79" s="38">
        <v>1</v>
      </c>
      <c r="X79" s="38">
        <v>1418</v>
      </c>
      <c r="Y79" s="38">
        <v>102088000</v>
      </c>
      <c r="Z79" s="38">
        <v>1</v>
      </c>
      <c r="AA79" s="38">
        <v>1418</v>
      </c>
      <c r="AB79" s="38">
        <v>102088000</v>
      </c>
      <c r="AC79" s="38">
        <v>1</v>
      </c>
      <c r="AD79" s="38">
        <v>1414</v>
      </c>
      <c r="AE79" s="38">
        <v>190912000</v>
      </c>
      <c r="AF79" s="38"/>
      <c r="AG79" s="38"/>
      <c r="AH79" s="38"/>
      <c r="AI79" s="38"/>
      <c r="AJ79" s="38"/>
      <c r="AK79" s="38"/>
      <c r="AL79" s="38"/>
      <c r="AM79" s="38"/>
      <c r="AN79" s="38"/>
      <c r="AO79" s="38"/>
    </row>
    <row r="80" spans="1:41" ht="18.75" customHeight="1" x14ac:dyDescent="0.2">
      <c r="A80" s="30"/>
      <c r="B80" s="17" t="s">
        <v>30</v>
      </c>
      <c r="C80" s="39">
        <v>1</v>
      </c>
      <c r="D80" s="39">
        <v>1462</v>
      </c>
      <c r="E80" s="39"/>
      <c r="F80" s="39"/>
      <c r="G80" s="39"/>
      <c r="H80" s="39"/>
      <c r="I80" s="39"/>
      <c r="J80" s="39"/>
      <c r="K80" s="38">
        <v>1</v>
      </c>
      <c r="L80" s="38">
        <v>1393</v>
      </c>
      <c r="M80" s="38">
        <v>649898000</v>
      </c>
      <c r="N80" s="38">
        <v>1</v>
      </c>
      <c r="O80" s="38">
        <v>1880</v>
      </c>
      <c r="P80" s="38">
        <v>388232000</v>
      </c>
      <c r="Q80" s="38"/>
      <c r="R80" s="38"/>
      <c r="S80" s="38"/>
      <c r="T80" s="38"/>
      <c r="U80" s="38"/>
      <c r="V80" s="38"/>
      <c r="W80" s="38">
        <v>1</v>
      </c>
      <c r="X80" s="38">
        <v>1446</v>
      </c>
      <c r="Y80" s="38">
        <v>104160000</v>
      </c>
      <c r="Z80" s="38">
        <v>1</v>
      </c>
      <c r="AA80" s="38">
        <v>1450</v>
      </c>
      <c r="AB80" s="38">
        <v>78310000</v>
      </c>
      <c r="AC80" s="38">
        <v>1</v>
      </c>
      <c r="AD80" s="38">
        <v>1455</v>
      </c>
      <c r="AE80" s="38">
        <v>196496000</v>
      </c>
      <c r="AF80" s="38">
        <v>1</v>
      </c>
      <c r="AG80" s="38">
        <v>1436</v>
      </c>
      <c r="AH80" s="38">
        <v>45570000</v>
      </c>
      <c r="AI80" s="38">
        <v>1</v>
      </c>
      <c r="AJ80" s="38">
        <v>1436</v>
      </c>
      <c r="AK80" s="38">
        <v>114880000</v>
      </c>
      <c r="AL80" s="38">
        <v>1</v>
      </c>
      <c r="AM80" s="38">
        <v>477</v>
      </c>
      <c r="AN80" s="38">
        <v>85944000</v>
      </c>
      <c r="AO80" s="38"/>
    </row>
    <row r="81" spans="1:41" ht="17.25" customHeight="1" x14ac:dyDescent="0.2">
      <c r="A81" s="30"/>
      <c r="B81" s="17" t="s">
        <v>31</v>
      </c>
      <c r="C81" s="39">
        <v>1</v>
      </c>
      <c r="D81" s="39">
        <v>1546</v>
      </c>
      <c r="E81" s="39"/>
      <c r="F81" s="39"/>
      <c r="G81" s="39"/>
      <c r="H81" s="39"/>
      <c r="I81" s="39"/>
      <c r="J81" s="39"/>
      <c r="K81" s="35"/>
      <c r="L81" s="35"/>
      <c r="M81" s="35"/>
      <c r="N81" s="38">
        <v>1</v>
      </c>
      <c r="O81" s="38">
        <v>1323</v>
      </c>
      <c r="P81" s="38">
        <v>321905000</v>
      </c>
      <c r="Q81" s="38"/>
      <c r="R81" s="38"/>
      <c r="S81" s="38"/>
      <c r="T81" s="38"/>
      <c r="U81" s="38"/>
      <c r="V81" s="38"/>
      <c r="W81" s="38">
        <v>1</v>
      </c>
      <c r="X81" s="38">
        <v>1391</v>
      </c>
      <c r="Y81" s="38">
        <v>75136000</v>
      </c>
      <c r="Z81" s="38">
        <v>1</v>
      </c>
      <c r="AA81" s="38">
        <v>1247</v>
      </c>
      <c r="AB81" s="38">
        <v>112287000</v>
      </c>
      <c r="AC81" s="38">
        <v>1</v>
      </c>
      <c r="AD81" s="38">
        <v>1173</v>
      </c>
      <c r="AE81" s="38">
        <v>137210000</v>
      </c>
      <c r="AF81" s="38">
        <v>1</v>
      </c>
      <c r="AG81" s="38">
        <v>1576</v>
      </c>
      <c r="AH81" s="38">
        <v>45480000</v>
      </c>
      <c r="AI81" s="38">
        <v>1</v>
      </c>
      <c r="AJ81" s="38">
        <v>1493</v>
      </c>
      <c r="AK81" s="38">
        <v>119440000</v>
      </c>
      <c r="AL81" s="38">
        <v>1</v>
      </c>
      <c r="AM81" s="38">
        <v>497</v>
      </c>
      <c r="AN81" s="38">
        <v>44730000</v>
      </c>
      <c r="AO81" s="38" t="s">
        <v>87</v>
      </c>
    </row>
    <row r="82" spans="1:41" ht="22.5" customHeight="1" x14ac:dyDescent="0.2">
      <c r="A82" s="23">
        <v>6</v>
      </c>
      <c r="B82" s="24" t="s">
        <v>88</v>
      </c>
      <c r="C82" s="36">
        <f t="shared" ref="C82:AN82" si="36">C83+C84+C85</f>
        <v>3</v>
      </c>
      <c r="D82" s="36">
        <f t="shared" si="36"/>
        <v>1216</v>
      </c>
      <c r="E82" s="36">
        <f t="shared" si="36"/>
        <v>0</v>
      </c>
      <c r="F82" s="36">
        <f t="shared" si="36"/>
        <v>0</v>
      </c>
      <c r="G82" s="36">
        <f t="shared" si="36"/>
        <v>0</v>
      </c>
      <c r="H82" s="36">
        <f t="shared" si="36"/>
        <v>0</v>
      </c>
      <c r="I82" s="36">
        <f t="shared" si="36"/>
        <v>0</v>
      </c>
      <c r="J82" s="36">
        <f t="shared" si="36"/>
        <v>0</v>
      </c>
      <c r="K82" s="36">
        <f t="shared" si="36"/>
        <v>2</v>
      </c>
      <c r="L82" s="36">
        <f t="shared" si="36"/>
        <v>800</v>
      </c>
      <c r="M82" s="36">
        <f t="shared" si="36"/>
        <v>137554000</v>
      </c>
      <c r="N82" s="36">
        <f t="shared" si="36"/>
        <v>0</v>
      </c>
      <c r="O82" s="36">
        <f t="shared" si="36"/>
        <v>0</v>
      </c>
      <c r="P82" s="36">
        <f t="shared" si="36"/>
        <v>0</v>
      </c>
      <c r="Q82" s="36">
        <f t="shared" si="36"/>
        <v>0</v>
      </c>
      <c r="R82" s="36">
        <f t="shared" si="36"/>
        <v>0</v>
      </c>
      <c r="S82" s="36">
        <f t="shared" si="36"/>
        <v>0</v>
      </c>
      <c r="T82" s="36">
        <f t="shared" si="36"/>
        <v>0</v>
      </c>
      <c r="U82" s="36">
        <f t="shared" si="36"/>
        <v>0</v>
      </c>
      <c r="V82" s="36">
        <f t="shared" si="36"/>
        <v>0</v>
      </c>
      <c r="W82" s="36">
        <f t="shared" si="36"/>
        <v>3</v>
      </c>
      <c r="X82" s="36">
        <f t="shared" si="36"/>
        <v>1085</v>
      </c>
      <c r="Y82" s="36">
        <f t="shared" si="36"/>
        <v>78120000</v>
      </c>
      <c r="Z82" s="36">
        <f t="shared" si="36"/>
        <v>3</v>
      </c>
      <c r="AA82" s="36">
        <f t="shared" si="36"/>
        <v>1136</v>
      </c>
      <c r="AB82" s="36">
        <f t="shared" si="36"/>
        <v>81792000</v>
      </c>
      <c r="AC82" s="36">
        <f t="shared" si="36"/>
        <v>3</v>
      </c>
      <c r="AD82" s="36">
        <f t="shared" si="36"/>
        <v>1133.7260000000001</v>
      </c>
      <c r="AE82" s="36">
        <f t="shared" si="36"/>
        <v>132646000</v>
      </c>
      <c r="AF82" s="36">
        <f t="shared" si="36"/>
        <v>0</v>
      </c>
      <c r="AG82" s="36">
        <f t="shared" si="36"/>
        <v>0</v>
      </c>
      <c r="AH82" s="36">
        <f t="shared" si="36"/>
        <v>0</v>
      </c>
      <c r="AI82" s="36">
        <f t="shared" si="36"/>
        <v>3</v>
      </c>
      <c r="AJ82" s="36">
        <f t="shared" si="36"/>
        <v>1163</v>
      </c>
      <c r="AK82" s="36">
        <f t="shared" si="36"/>
        <v>86640000</v>
      </c>
      <c r="AL82" s="36">
        <f t="shared" si="36"/>
        <v>3</v>
      </c>
      <c r="AM82" s="36">
        <f t="shared" si="36"/>
        <v>1163</v>
      </c>
      <c r="AN82" s="36">
        <f t="shared" si="36"/>
        <v>101240000</v>
      </c>
      <c r="AO82" s="43"/>
    </row>
    <row r="83" spans="1:41" ht="16.5" customHeight="1" x14ac:dyDescent="0.2">
      <c r="A83" s="30"/>
      <c r="B83" s="17" t="s">
        <v>29</v>
      </c>
      <c r="C83" s="38">
        <v>1</v>
      </c>
      <c r="D83" s="38">
        <v>416</v>
      </c>
      <c r="E83" s="38"/>
      <c r="F83" s="38"/>
      <c r="G83" s="38"/>
      <c r="H83" s="38"/>
      <c r="I83" s="38"/>
      <c r="J83" s="38"/>
      <c r="K83" s="38">
        <v>0</v>
      </c>
      <c r="L83" s="38">
        <v>0</v>
      </c>
      <c r="M83" s="38">
        <v>0</v>
      </c>
      <c r="N83" s="38"/>
      <c r="O83" s="38"/>
      <c r="P83" s="38"/>
      <c r="Q83" s="38"/>
      <c r="R83" s="38"/>
      <c r="S83" s="38"/>
      <c r="T83" s="38"/>
      <c r="U83" s="38"/>
      <c r="V83" s="38"/>
      <c r="W83" s="38">
        <v>1</v>
      </c>
      <c r="X83" s="38">
        <v>416</v>
      </c>
      <c r="Y83" s="38">
        <v>29952000</v>
      </c>
      <c r="Z83" s="38">
        <v>1</v>
      </c>
      <c r="AA83" s="38">
        <v>414</v>
      </c>
      <c r="AB83" s="38">
        <v>29808000</v>
      </c>
      <c r="AC83" s="38">
        <v>1</v>
      </c>
      <c r="AD83" s="38">
        <v>412</v>
      </c>
      <c r="AE83" s="38">
        <v>48204000</v>
      </c>
      <c r="AF83" s="38">
        <v>0</v>
      </c>
      <c r="AG83" s="38">
        <v>0</v>
      </c>
      <c r="AH83" s="38">
        <v>0</v>
      </c>
      <c r="AI83" s="38">
        <v>1</v>
      </c>
      <c r="AJ83" s="38">
        <v>416</v>
      </c>
      <c r="AK83" s="38">
        <v>33280000</v>
      </c>
      <c r="AL83" s="38">
        <v>1</v>
      </c>
      <c r="AM83" s="38">
        <v>416</v>
      </c>
      <c r="AN83" s="38">
        <v>39360000</v>
      </c>
      <c r="AO83" s="38"/>
    </row>
    <row r="84" spans="1:41" ht="18.75" customHeight="1" x14ac:dyDescent="0.2">
      <c r="A84" s="30"/>
      <c r="B84" s="17" t="s">
        <v>30</v>
      </c>
      <c r="C84" s="38">
        <v>1</v>
      </c>
      <c r="D84" s="38">
        <v>403</v>
      </c>
      <c r="E84" s="38"/>
      <c r="F84" s="38"/>
      <c r="G84" s="38"/>
      <c r="H84" s="38"/>
      <c r="I84" s="38"/>
      <c r="J84" s="38"/>
      <c r="K84" s="38">
        <v>1</v>
      </c>
      <c r="L84" s="38">
        <v>403</v>
      </c>
      <c r="M84" s="38">
        <v>63630000</v>
      </c>
      <c r="N84" s="38"/>
      <c r="O84" s="38"/>
      <c r="P84" s="38"/>
      <c r="Q84" s="38"/>
      <c r="R84" s="38"/>
      <c r="S84" s="38"/>
      <c r="T84" s="38"/>
      <c r="U84" s="38"/>
      <c r="V84" s="38"/>
      <c r="W84" s="38">
        <v>1</v>
      </c>
      <c r="X84" s="38">
        <v>350</v>
      </c>
      <c r="Y84" s="38">
        <v>25200000</v>
      </c>
      <c r="Z84" s="38">
        <v>1</v>
      </c>
      <c r="AA84" s="38">
        <v>403</v>
      </c>
      <c r="AB84" s="38">
        <v>29016000</v>
      </c>
      <c r="AC84" s="38">
        <v>1</v>
      </c>
      <c r="AD84" s="38">
        <v>403</v>
      </c>
      <c r="AE84" s="38">
        <v>47151000</v>
      </c>
      <c r="AF84" s="38">
        <v>0</v>
      </c>
      <c r="AG84" s="38">
        <v>0</v>
      </c>
      <c r="AH84" s="38">
        <v>0</v>
      </c>
      <c r="AI84" s="38">
        <v>1</v>
      </c>
      <c r="AJ84" s="38">
        <v>350</v>
      </c>
      <c r="AK84" s="38">
        <v>28000000</v>
      </c>
      <c r="AL84" s="38">
        <v>1</v>
      </c>
      <c r="AM84" s="38">
        <v>350</v>
      </c>
      <c r="AN84" s="38">
        <v>32640000</v>
      </c>
      <c r="AO84" s="38"/>
    </row>
    <row r="85" spans="1:41" ht="17.25" customHeight="1" x14ac:dyDescent="0.2">
      <c r="A85" s="30"/>
      <c r="B85" s="17" t="s">
        <v>31</v>
      </c>
      <c r="C85" s="38">
        <v>1</v>
      </c>
      <c r="D85" s="38">
        <v>397</v>
      </c>
      <c r="E85" s="38"/>
      <c r="F85" s="38"/>
      <c r="G85" s="38"/>
      <c r="H85" s="38"/>
      <c r="I85" s="38"/>
      <c r="J85" s="38"/>
      <c r="K85" s="38">
        <v>1</v>
      </c>
      <c r="L85" s="38">
        <v>397</v>
      </c>
      <c r="M85" s="38">
        <v>73924000</v>
      </c>
      <c r="N85" s="38"/>
      <c r="O85" s="38"/>
      <c r="P85" s="38"/>
      <c r="Q85" s="38"/>
      <c r="R85" s="38"/>
      <c r="S85" s="38"/>
      <c r="T85" s="38"/>
      <c r="U85" s="38"/>
      <c r="V85" s="38"/>
      <c r="W85" s="38">
        <v>1</v>
      </c>
      <c r="X85" s="38">
        <v>319</v>
      </c>
      <c r="Y85" s="38">
        <v>22968000</v>
      </c>
      <c r="Z85" s="38">
        <v>1</v>
      </c>
      <c r="AA85" s="38">
        <v>319</v>
      </c>
      <c r="AB85" s="38">
        <v>22968000</v>
      </c>
      <c r="AC85" s="38">
        <v>1</v>
      </c>
      <c r="AD85" s="38">
        <v>318.726</v>
      </c>
      <c r="AE85" s="38">
        <v>37291000</v>
      </c>
      <c r="AF85" s="38">
        <v>0</v>
      </c>
      <c r="AG85" s="38">
        <v>0</v>
      </c>
      <c r="AH85" s="38">
        <v>0</v>
      </c>
      <c r="AI85" s="38">
        <v>1</v>
      </c>
      <c r="AJ85" s="38">
        <v>397</v>
      </c>
      <c r="AK85" s="38">
        <v>25360000</v>
      </c>
      <c r="AL85" s="38">
        <v>1</v>
      </c>
      <c r="AM85" s="38">
        <v>397</v>
      </c>
      <c r="AN85" s="38">
        <v>29240000</v>
      </c>
      <c r="AO85" s="38"/>
    </row>
    <row r="86" spans="1:41" ht="22.5" customHeight="1" x14ac:dyDescent="0.2">
      <c r="A86" s="23">
        <v>7</v>
      </c>
      <c r="B86" s="24" t="s">
        <v>89</v>
      </c>
      <c r="C86" s="36">
        <f t="shared" ref="C86:AN86" si="37">C87+C88+C89</f>
        <v>3</v>
      </c>
      <c r="D86" s="36">
        <f t="shared" si="37"/>
        <v>2470</v>
      </c>
      <c r="E86" s="36">
        <f t="shared" si="37"/>
        <v>0</v>
      </c>
      <c r="F86" s="36">
        <f t="shared" si="37"/>
        <v>0</v>
      </c>
      <c r="G86" s="36">
        <f t="shared" si="37"/>
        <v>0</v>
      </c>
      <c r="H86" s="36">
        <f t="shared" si="37"/>
        <v>0</v>
      </c>
      <c r="I86" s="36">
        <f t="shared" si="37"/>
        <v>0</v>
      </c>
      <c r="J86" s="36">
        <f t="shared" si="37"/>
        <v>0</v>
      </c>
      <c r="K86" s="36">
        <f t="shared" si="37"/>
        <v>3</v>
      </c>
      <c r="L86" s="36">
        <f t="shared" si="37"/>
        <v>2470</v>
      </c>
      <c r="M86" s="36">
        <f t="shared" si="37"/>
        <v>1074040100</v>
      </c>
      <c r="N86" s="36">
        <f t="shared" si="37"/>
        <v>0</v>
      </c>
      <c r="O86" s="36">
        <f t="shared" si="37"/>
        <v>0</v>
      </c>
      <c r="P86" s="36">
        <f t="shared" si="37"/>
        <v>0</v>
      </c>
      <c r="Q86" s="36">
        <f t="shared" si="37"/>
        <v>0</v>
      </c>
      <c r="R86" s="36">
        <f t="shared" si="37"/>
        <v>0</v>
      </c>
      <c r="S86" s="36">
        <f t="shared" si="37"/>
        <v>0</v>
      </c>
      <c r="T86" s="36">
        <f t="shared" si="37"/>
        <v>0</v>
      </c>
      <c r="U86" s="36">
        <f t="shared" si="37"/>
        <v>0</v>
      </c>
      <c r="V86" s="36">
        <f t="shared" si="37"/>
        <v>0</v>
      </c>
      <c r="W86" s="36">
        <f t="shared" si="37"/>
        <v>3</v>
      </c>
      <c r="X86" s="36">
        <f t="shared" si="37"/>
        <v>2470</v>
      </c>
      <c r="Y86" s="36">
        <f t="shared" si="37"/>
        <v>177472000</v>
      </c>
      <c r="Z86" s="36">
        <f t="shared" si="37"/>
        <v>3</v>
      </c>
      <c r="AA86" s="36">
        <f t="shared" si="37"/>
        <v>2470</v>
      </c>
      <c r="AB86" s="36">
        <f t="shared" si="37"/>
        <v>244530000</v>
      </c>
      <c r="AC86" s="36">
        <f t="shared" si="37"/>
        <v>3</v>
      </c>
      <c r="AD86" s="36">
        <f t="shared" si="37"/>
        <v>2470</v>
      </c>
      <c r="AE86" s="36">
        <f t="shared" si="37"/>
        <v>288990000</v>
      </c>
      <c r="AF86" s="36">
        <f t="shared" si="37"/>
        <v>3</v>
      </c>
      <c r="AG86" s="36">
        <f t="shared" si="37"/>
        <v>768</v>
      </c>
      <c r="AH86" s="36">
        <f t="shared" si="37"/>
        <v>61440000</v>
      </c>
      <c r="AI86" s="36">
        <f t="shared" si="37"/>
        <v>3</v>
      </c>
      <c r="AJ86" s="36">
        <f t="shared" si="37"/>
        <v>2470</v>
      </c>
      <c r="AK86" s="36">
        <f t="shared" si="37"/>
        <v>197600000</v>
      </c>
      <c r="AL86" s="36">
        <f t="shared" si="37"/>
        <v>3</v>
      </c>
      <c r="AM86" s="36">
        <f t="shared" si="37"/>
        <v>721</v>
      </c>
      <c r="AN86" s="36">
        <f t="shared" si="37"/>
        <v>64890000</v>
      </c>
      <c r="AO86" s="43"/>
    </row>
    <row r="87" spans="1:41" ht="16.5" customHeight="1" x14ac:dyDescent="0.2">
      <c r="A87" s="30"/>
      <c r="B87" s="17" t="s">
        <v>29</v>
      </c>
      <c r="C87" s="38">
        <v>1</v>
      </c>
      <c r="D87" s="38">
        <v>819</v>
      </c>
      <c r="E87" s="38"/>
      <c r="F87" s="38"/>
      <c r="G87" s="38"/>
      <c r="H87" s="38"/>
      <c r="I87" s="38"/>
      <c r="J87" s="38"/>
      <c r="K87" s="38">
        <v>1</v>
      </c>
      <c r="L87" s="38">
        <v>819</v>
      </c>
      <c r="M87" s="38">
        <v>316552100</v>
      </c>
      <c r="N87" s="38"/>
      <c r="O87" s="38"/>
      <c r="P87" s="38"/>
      <c r="Q87" s="38"/>
      <c r="R87" s="38"/>
      <c r="S87" s="38"/>
      <c r="T87" s="38"/>
      <c r="U87" s="38"/>
      <c r="V87" s="38"/>
      <c r="W87" s="35">
        <v>1</v>
      </c>
      <c r="X87" s="38">
        <v>819</v>
      </c>
      <c r="Y87" s="38">
        <v>58968000</v>
      </c>
      <c r="Z87" s="35">
        <v>1</v>
      </c>
      <c r="AA87" s="38">
        <v>819</v>
      </c>
      <c r="AB87" s="38">
        <v>81081000</v>
      </c>
      <c r="AC87" s="35">
        <v>1</v>
      </c>
      <c r="AD87" s="38">
        <v>819</v>
      </c>
      <c r="AE87" s="38">
        <v>95823000</v>
      </c>
      <c r="AF87" s="35">
        <v>1</v>
      </c>
      <c r="AG87" s="38">
        <v>256</v>
      </c>
      <c r="AH87" s="38">
        <v>20480000</v>
      </c>
      <c r="AI87" s="35">
        <v>1</v>
      </c>
      <c r="AJ87" s="38">
        <v>819</v>
      </c>
      <c r="AK87" s="38">
        <v>65520000</v>
      </c>
      <c r="AL87" s="35">
        <v>1</v>
      </c>
      <c r="AM87" s="38">
        <v>240</v>
      </c>
      <c r="AN87" s="38">
        <v>21600000</v>
      </c>
      <c r="AO87" s="38"/>
    </row>
    <row r="88" spans="1:41" ht="18.75" customHeight="1" x14ac:dyDescent="0.2">
      <c r="A88" s="30"/>
      <c r="B88" s="17" t="s">
        <v>30</v>
      </c>
      <c r="C88" s="38">
        <v>1</v>
      </c>
      <c r="D88" s="38">
        <v>827</v>
      </c>
      <c r="E88" s="38"/>
      <c r="F88" s="38"/>
      <c r="G88" s="38"/>
      <c r="H88" s="38"/>
      <c r="I88" s="38"/>
      <c r="J88" s="38"/>
      <c r="K88" s="38">
        <v>1</v>
      </c>
      <c r="L88" s="38">
        <v>827</v>
      </c>
      <c r="M88" s="38">
        <v>409843000</v>
      </c>
      <c r="N88" s="38"/>
      <c r="O88" s="38"/>
      <c r="P88" s="38"/>
      <c r="Q88" s="38"/>
      <c r="R88" s="38"/>
      <c r="S88" s="38"/>
      <c r="T88" s="38"/>
      <c r="U88" s="38"/>
      <c r="V88" s="38"/>
      <c r="W88" s="35">
        <v>1</v>
      </c>
      <c r="X88" s="38">
        <v>827</v>
      </c>
      <c r="Y88" s="38">
        <v>59544000</v>
      </c>
      <c r="Z88" s="35">
        <v>1</v>
      </c>
      <c r="AA88" s="38">
        <v>827</v>
      </c>
      <c r="AB88" s="38">
        <v>81873000</v>
      </c>
      <c r="AC88" s="35">
        <v>1</v>
      </c>
      <c r="AD88" s="38">
        <v>827</v>
      </c>
      <c r="AE88" s="38">
        <v>96759000</v>
      </c>
      <c r="AF88" s="35">
        <v>1</v>
      </c>
      <c r="AG88" s="38">
        <v>258</v>
      </c>
      <c r="AH88" s="38">
        <v>20640000</v>
      </c>
      <c r="AI88" s="35">
        <v>1</v>
      </c>
      <c r="AJ88" s="38">
        <v>827</v>
      </c>
      <c r="AK88" s="38">
        <v>66160000</v>
      </c>
      <c r="AL88" s="35">
        <v>1</v>
      </c>
      <c r="AM88" s="38">
        <v>238</v>
      </c>
      <c r="AN88" s="38">
        <v>21420000</v>
      </c>
      <c r="AO88" s="38"/>
    </row>
    <row r="89" spans="1:41" ht="17.25" customHeight="1" x14ac:dyDescent="0.2">
      <c r="A89" s="30"/>
      <c r="B89" s="17" t="s">
        <v>31</v>
      </c>
      <c r="C89" s="38">
        <v>1</v>
      </c>
      <c r="D89" s="38">
        <v>824</v>
      </c>
      <c r="E89" s="38"/>
      <c r="F89" s="38"/>
      <c r="G89" s="38"/>
      <c r="H89" s="38"/>
      <c r="I89" s="38"/>
      <c r="J89" s="38"/>
      <c r="K89" s="38">
        <v>1</v>
      </c>
      <c r="L89" s="38">
        <v>824</v>
      </c>
      <c r="M89" s="38">
        <v>347645000</v>
      </c>
      <c r="N89" s="38"/>
      <c r="O89" s="38"/>
      <c r="P89" s="38"/>
      <c r="Q89" s="38"/>
      <c r="R89" s="38"/>
      <c r="S89" s="38"/>
      <c r="T89" s="38"/>
      <c r="U89" s="38"/>
      <c r="V89" s="38"/>
      <c r="W89" s="35">
        <v>1</v>
      </c>
      <c r="X89" s="38">
        <v>824</v>
      </c>
      <c r="Y89" s="38">
        <v>58960000</v>
      </c>
      <c r="Z89" s="35">
        <v>1</v>
      </c>
      <c r="AA89" s="38">
        <v>824</v>
      </c>
      <c r="AB89" s="38">
        <v>81576000</v>
      </c>
      <c r="AC89" s="35">
        <v>1</v>
      </c>
      <c r="AD89" s="38">
        <v>824</v>
      </c>
      <c r="AE89" s="38">
        <v>96408000</v>
      </c>
      <c r="AF89" s="35">
        <v>1</v>
      </c>
      <c r="AG89" s="38">
        <v>254</v>
      </c>
      <c r="AH89" s="38">
        <v>20320000</v>
      </c>
      <c r="AI89" s="35">
        <v>1</v>
      </c>
      <c r="AJ89" s="38">
        <v>824</v>
      </c>
      <c r="AK89" s="38">
        <v>65920000</v>
      </c>
      <c r="AL89" s="35">
        <v>1</v>
      </c>
      <c r="AM89" s="38">
        <v>243</v>
      </c>
      <c r="AN89" s="38">
        <v>21870000</v>
      </c>
      <c r="AO89" s="38"/>
    </row>
    <row r="90" spans="1:41" ht="22.5" customHeight="1" x14ac:dyDescent="0.2">
      <c r="A90" s="23">
        <v>8</v>
      </c>
      <c r="B90" s="24" t="s">
        <v>90</v>
      </c>
      <c r="C90" s="36">
        <f t="shared" ref="C90:AN90" si="38">C91+C92+C93</f>
        <v>3</v>
      </c>
      <c r="D90" s="36">
        <f t="shared" si="38"/>
        <v>3216</v>
      </c>
      <c r="E90" s="36">
        <f t="shared" si="38"/>
        <v>0</v>
      </c>
      <c r="F90" s="36">
        <f t="shared" si="38"/>
        <v>0</v>
      </c>
      <c r="G90" s="36">
        <f t="shared" si="38"/>
        <v>0</v>
      </c>
      <c r="H90" s="36">
        <f t="shared" si="38"/>
        <v>0</v>
      </c>
      <c r="I90" s="36">
        <f t="shared" si="38"/>
        <v>0</v>
      </c>
      <c r="J90" s="36">
        <f t="shared" si="38"/>
        <v>0</v>
      </c>
      <c r="K90" s="36">
        <f t="shared" si="38"/>
        <v>3</v>
      </c>
      <c r="L90" s="36">
        <f t="shared" si="38"/>
        <v>3190</v>
      </c>
      <c r="M90" s="36">
        <f t="shared" si="38"/>
        <v>3486110000</v>
      </c>
      <c r="N90" s="36">
        <f t="shared" si="38"/>
        <v>0</v>
      </c>
      <c r="O90" s="36">
        <f t="shared" si="38"/>
        <v>0</v>
      </c>
      <c r="P90" s="36">
        <f t="shared" si="38"/>
        <v>0</v>
      </c>
      <c r="Q90" s="36">
        <f t="shared" si="38"/>
        <v>0</v>
      </c>
      <c r="R90" s="36">
        <f t="shared" si="38"/>
        <v>0</v>
      </c>
      <c r="S90" s="36">
        <f t="shared" si="38"/>
        <v>0</v>
      </c>
      <c r="T90" s="36">
        <f t="shared" si="38"/>
        <v>0</v>
      </c>
      <c r="U90" s="36">
        <f t="shared" si="38"/>
        <v>0</v>
      </c>
      <c r="V90" s="36">
        <f t="shared" si="38"/>
        <v>0</v>
      </c>
      <c r="W90" s="36">
        <f t="shared" si="38"/>
        <v>3</v>
      </c>
      <c r="X90" s="36">
        <f t="shared" si="38"/>
        <v>3216</v>
      </c>
      <c r="Y90" s="36">
        <f t="shared" si="38"/>
        <v>77014000</v>
      </c>
      <c r="Z90" s="36">
        <f t="shared" si="38"/>
        <v>3</v>
      </c>
      <c r="AA90" s="36">
        <f t="shared" si="38"/>
        <v>3216</v>
      </c>
      <c r="AB90" s="36">
        <f t="shared" si="38"/>
        <v>161426000</v>
      </c>
      <c r="AC90" s="36">
        <f t="shared" si="38"/>
        <v>3</v>
      </c>
      <c r="AD90" s="36">
        <f t="shared" si="38"/>
        <v>3216</v>
      </c>
      <c r="AE90" s="36">
        <f t="shared" si="38"/>
        <v>248420000</v>
      </c>
      <c r="AF90" s="36">
        <f t="shared" si="38"/>
        <v>2</v>
      </c>
      <c r="AG90" s="36">
        <f t="shared" si="38"/>
        <v>760</v>
      </c>
      <c r="AH90" s="36">
        <f t="shared" si="38"/>
        <v>22800000</v>
      </c>
      <c r="AI90" s="36">
        <f t="shared" si="38"/>
        <v>3</v>
      </c>
      <c r="AJ90" s="36">
        <f t="shared" si="38"/>
        <v>3216</v>
      </c>
      <c r="AK90" s="36">
        <f t="shared" si="38"/>
        <v>179085000</v>
      </c>
      <c r="AL90" s="36">
        <f t="shared" si="38"/>
        <v>2</v>
      </c>
      <c r="AM90" s="36">
        <f t="shared" si="38"/>
        <v>667</v>
      </c>
      <c r="AN90" s="36">
        <f t="shared" si="38"/>
        <v>120060000</v>
      </c>
      <c r="AO90" s="43"/>
    </row>
    <row r="91" spans="1:41" ht="16.5" customHeight="1" x14ac:dyDescent="0.2">
      <c r="A91" s="30"/>
      <c r="B91" s="17" t="s">
        <v>29</v>
      </c>
      <c r="C91" s="38">
        <v>1</v>
      </c>
      <c r="D91" s="38">
        <v>1083</v>
      </c>
      <c r="E91" s="38"/>
      <c r="F91" s="38"/>
      <c r="G91" s="38"/>
      <c r="H91" s="38"/>
      <c r="I91" s="38"/>
      <c r="J91" s="38"/>
      <c r="K91" s="38">
        <v>1</v>
      </c>
      <c r="L91" s="38">
        <v>1075</v>
      </c>
      <c r="M91" s="38">
        <v>1162822000</v>
      </c>
      <c r="N91" s="48"/>
      <c r="O91" s="48"/>
      <c r="P91" s="48"/>
      <c r="Q91" s="48"/>
      <c r="R91" s="48"/>
      <c r="S91" s="48"/>
      <c r="T91" s="48"/>
      <c r="U91" s="48"/>
      <c r="V91" s="48"/>
      <c r="W91" s="38">
        <v>1</v>
      </c>
      <c r="X91" s="38">
        <v>1083</v>
      </c>
      <c r="Y91" s="38">
        <v>29249000</v>
      </c>
      <c r="Z91" s="38">
        <v>1</v>
      </c>
      <c r="AA91" s="38">
        <v>1083</v>
      </c>
      <c r="AB91" s="38">
        <v>66085000</v>
      </c>
      <c r="AC91" s="38">
        <v>1</v>
      </c>
      <c r="AD91" s="38">
        <v>1083</v>
      </c>
      <c r="AE91" s="38">
        <v>66085000</v>
      </c>
      <c r="AF91" s="35"/>
      <c r="AG91" s="35">
        <v>0</v>
      </c>
      <c r="AH91" s="49" t="s">
        <v>91</v>
      </c>
      <c r="AI91" s="38">
        <v>1</v>
      </c>
      <c r="AJ91" s="38">
        <v>1083</v>
      </c>
      <c r="AK91" s="38">
        <v>86960000</v>
      </c>
      <c r="AL91" s="38"/>
      <c r="AM91" s="48" t="s">
        <v>91</v>
      </c>
      <c r="AN91" s="48" t="s">
        <v>91</v>
      </c>
      <c r="AO91" s="38"/>
    </row>
    <row r="92" spans="1:41" ht="18.75" customHeight="1" x14ac:dyDescent="0.2">
      <c r="A92" s="30"/>
      <c r="B92" s="17" t="s">
        <v>30</v>
      </c>
      <c r="C92" s="38">
        <v>1</v>
      </c>
      <c r="D92" s="38">
        <v>1059</v>
      </c>
      <c r="E92" s="38"/>
      <c r="F92" s="38"/>
      <c r="G92" s="38"/>
      <c r="H92" s="38"/>
      <c r="I92" s="38"/>
      <c r="J92" s="38"/>
      <c r="K92" s="38">
        <v>1</v>
      </c>
      <c r="L92" s="38">
        <v>1053</v>
      </c>
      <c r="M92" s="38">
        <v>1144763000</v>
      </c>
      <c r="N92" s="48"/>
      <c r="O92" s="48"/>
      <c r="P92" s="48"/>
      <c r="Q92" s="48"/>
      <c r="R92" s="48"/>
      <c r="S92" s="48"/>
      <c r="T92" s="48"/>
      <c r="U92" s="48"/>
      <c r="V92" s="48"/>
      <c r="W92" s="38">
        <v>1</v>
      </c>
      <c r="X92" s="38">
        <v>1059</v>
      </c>
      <c r="Y92" s="38">
        <v>28433000</v>
      </c>
      <c r="Z92" s="38">
        <v>1</v>
      </c>
      <c r="AA92" s="38">
        <v>1059</v>
      </c>
      <c r="AB92" s="38">
        <v>66343000</v>
      </c>
      <c r="AC92" s="38">
        <v>1</v>
      </c>
      <c r="AD92" s="38">
        <v>1059</v>
      </c>
      <c r="AE92" s="38">
        <v>66343000</v>
      </c>
      <c r="AF92" s="38">
        <v>1</v>
      </c>
      <c r="AG92" s="38">
        <v>380</v>
      </c>
      <c r="AH92" s="38">
        <v>11400000</v>
      </c>
      <c r="AI92" s="38">
        <v>1</v>
      </c>
      <c r="AJ92" s="38">
        <v>1059</v>
      </c>
      <c r="AK92" s="38">
        <v>84607000</v>
      </c>
      <c r="AL92" s="38">
        <v>1</v>
      </c>
      <c r="AM92" s="38">
        <v>340</v>
      </c>
      <c r="AN92" s="38">
        <v>61200000</v>
      </c>
      <c r="AO92" s="38"/>
    </row>
    <row r="93" spans="1:41" ht="17.25" customHeight="1" x14ac:dyDescent="0.2">
      <c r="A93" s="30"/>
      <c r="B93" s="17" t="s">
        <v>31</v>
      </c>
      <c r="C93" s="38">
        <v>1</v>
      </c>
      <c r="D93" s="38">
        <v>1074</v>
      </c>
      <c r="E93" s="38"/>
      <c r="F93" s="38"/>
      <c r="G93" s="38"/>
      <c r="H93" s="38"/>
      <c r="I93" s="38"/>
      <c r="J93" s="38"/>
      <c r="K93" s="38">
        <v>1</v>
      </c>
      <c r="L93" s="38">
        <v>1062</v>
      </c>
      <c r="M93" s="38">
        <v>1178525000</v>
      </c>
      <c r="N93" s="48"/>
      <c r="O93" s="48"/>
      <c r="P93" s="48"/>
      <c r="Q93" s="48"/>
      <c r="R93" s="48"/>
      <c r="S93" s="48"/>
      <c r="T93" s="48"/>
      <c r="U93" s="48"/>
      <c r="V93" s="48"/>
      <c r="W93" s="38">
        <v>1</v>
      </c>
      <c r="X93" s="38">
        <v>1074</v>
      </c>
      <c r="Y93" s="38">
        <v>19332000</v>
      </c>
      <c r="Z93" s="38">
        <v>1</v>
      </c>
      <c r="AA93" s="38">
        <v>1074</v>
      </c>
      <c r="AB93" s="38">
        <v>28998000</v>
      </c>
      <c r="AC93" s="38">
        <v>1</v>
      </c>
      <c r="AD93" s="38">
        <v>1074</v>
      </c>
      <c r="AE93" s="38">
        <v>115992000</v>
      </c>
      <c r="AF93" s="38">
        <v>1</v>
      </c>
      <c r="AG93" s="38">
        <v>380</v>
      </c>
      <c r="AH93" s="38">
        <v>11400000</v>
      </c>
      <c r="AI93" s="38">
        <v>1</v>
      </c>
      <c r="AJ93" s="38">
        <v>1074</v>
      </c>
      <c r="AK93" s="38">
        <v>7518000</v>
      </c>
      <c r="AL93" s="38">
        <v>1</v>
      </c>
      <c r="AM93" s="38">
        <v>327</v>
      </c>
      <c r="AN93" s="38">
        <v>58860000</v>
      </c>
      <c r="AO93" s="38"/>
    </row>
    <row r="94" spans="1:41" ht="22.5" customHeight="1" x14ac:dyDescent="0.2">
      <c r="A94" s="23">
        <v>9</v>
      </c>
      <c r="B94" s="24" t="s">
        <v>92</v>
      </c>
      <c r="C94" s="36">
        <f t="shared" ref="C94:AN94" si="39">C95+C96+C97</f>
        <v>3</v>
      </c>
      <c r="D94" s="36">
        <f t="shared" si="39"/>
        <v>1840</v>
      </c>
      <c r="E94" s="36">
        <f t="shared" si="39"/>
        <v>0</v>
      </c>
      <c r="F94" s="36">
        <f t="shared" si="39"/>
        <v>0</v>
      </c>
      <c r="G94" s="36">
        <f t="shared" si="39"/>
        <v>0</v>
      </c>
      <c r="H94" s="36">
        <f t="shared" si="39"/>
        <v>0</v>
      </c>
      <c r="I94" s="36">
        <f t="shared" si="39"/>
        <v>0</v>
      </c>
      <c r="J94" s="36">
        <f t="shared" si="39"/>
        <v>0</v>
      </c>
      <c r="K94" s="36">
        <f t="shared" si="39"/>
        <v>3</v>
      </c>
      <c r="L94" s="36">
        <f t="shared" si="39"/>
        <v>1237</v>
      </c>
      <c r="M94" s="36">
        <f t="shared" si="39"/>
        <v>499630500</v>
      </c>
      <c r="N94" s="36">
        <f t="shared" si="39"/>
        <v>0</v>
      </c>
      <c r="O94" s="36">
        <f t="shared" si="39"/>
        <v>0</v>
      </c>
      <c r="P94" s="36">
        <f t="shared" si="39"/>
        <v>0</v>
      </c>
      <c r="Q94" s="36">
        <f t="shared" si="39"/>
        <v>0</v>
      </c>
      <c r="R94" s="36">
        <f t="shared" si="39"/>
        <v>0</v>
      </c>
      <c r="S94" s="36">
        <f t="shared" si="39"/>
        <v>0</v>
      </c>
      <c r="T94" s="36">
        <f t="shared" si="39"/>
        <v>0</v>
      </c>
      <c r="U94" s="36">
        <f t="shared" si="39"/>
        <v>0</v>
      </c>
      <c r="V94" s="36">
        <f t="shared" si="39"/>
        <v>0</v>
      </c>
      <c r="W94" s="36">
        <f t="shared" si="39"/>
        <v>3</v>
      </c>
      <c r="X94" s="36">
        <f t="shared" si="39"/>
        <v>1840</v>
      </c>
      <c r="Y94" s="36">
        <f t="shared" si="39"/>
        <v>121140000</v>
      </c>
      <c r="Z94" s="36">
        <f t="shared" si="39"/>
        <v>3</v>
      </c>
      <c r="AA94" s="36">
        <f t="shared" si="39"/>
        <v>1840</v>
      </c>
      <c r="AB94" s="36">
        <f t="shared" si="39"/>
        <v>146720000</v>
      </c>
      <c r="AC94" s="36">
        <f t="shared" si="39"/>
        <v>3</v>
      </c>
      <c r="AD94" s="36">
        <f t="shared" si="39"/>
        <v>1840</v>
      </c>
      <c r="AE94" s="36">
        <f t="shared" si="39"/>
        <v>238500000</v>
      </c>
      <c r="AF94" s="36">
        <f t="shared" si="39"/>
        <v>0</v>
      </c>
      <c r="AG94" s="36">
        <f t="shared" si="39"/>
        <v>0</v>
      </c>
      <c r="AH94" s="36">
        <f t="shared" si="39"/>
        <v>0</v>
      </c>
      <c r="AI94" s="36">
        <f t="shared" si="39"/>
        <v>3</v>
      </c>
      <c r="AJ94" s="36">
        <f t="shared" si="39"/>
        <v>1840</v>
      </c>
      <c r="AK94" s="36">
        <f t="shared" si="39"/>
        <v>146720000</v>
      </c>
      <c r="AL94" s="36">
        <f t="shared" si="39"/>
        <v>3</v>
      </c>
      <c r="AM94" s="36">
        <f t="shared" si="39"/>
        <v>597</v>
      </c>
      <c r="AN94" s="36">
        <f t="shared" si="39"/>
        <v>79272000</v>
      </c>
      <c r="AO94" s="43"/>
    </row>
    <row r="95" spans="1:41" ht="16.5" customHeight="1" x14ac:dyDescent="0.2">
      <c r="A95" s="30"/>
      <c r="B95" s="17" t="s">
        <v>29</v>
      </c>
      <c r="C95" s="38">
        <v>1</v>
      </c>
      <c r="D95" s="38">
        <v>612</v>
      </c>
      <c r="E95" s="38"/>
      <c r="F95" s="38"/>
      <c r="G95" s="38"/>
      <c r="H95" s="38"/>
      <c r="I95" s="38"/>
      <c r="J95" s="38"/>
      <c r="K95" s="38">
        <v>1</v>
      </c>
      <c r="L95" s="38">
        <f>206+201+12</f>
        <v>419</v>
      </c>
      <c r="M95" s="38">
        <f>(206*495000)+(201*360000)+(12*247500)</f>
        <v>177300000</v>
      </c>
      <c r="N95" s="38"/>
      <c r="O95" s="38"/>
      <c r="P95" s="38"/>
      <c r="Q95" s="38"/>
      <c r="R95" s="38"/>
      <c r="S95" s="38"/>
      <c r="T95" s="38"/>
      <c r="U95" s="38"/>
      <c r="V95" s="38"/>
      <c r="W95" s="38">
        <v>1</v>
      </c>
      <c r="X95" s="38">
        <v>612</v>
      </c>
      <c r="Y95" s="38">
        <v>32724000</v>
      </c>
      <c r="Z95" s="38">
        <v>1</v>
      </c>
      <c r="AA95" s="38">
        <v>612</v>
      </c>
      <c r="AB95" s="38">
        <v>48480000</v>
      </c>
      <c r="AC95" s="38">
        <v>1</v>
      </c>
      <c r="AD95" s="38">
        <v>612</v>
      </c>
      <c r="AE95" s="38">
        <v>72720000</v>
      </c>
      <c r="AF95" s="38">
        <v>0</v>
      </c>
      <c r="AG95" s="38">
        <v>0</v>
      </c>
      <c r="AH95" s="38">
        <v>0</v>
      </c>
      <c r="AI95" s="38">
        <v>1</v>
      </c>
      <c r="AJ95" s="38">
        <v>612</v>
      </c>
      <c r="AK95" s="38">
        <v>48480000</v>
      </c>
      <c r="AL95" s="38">
        <v>1</v>
      </c>
      <c r="AM95" s="38">
        <v>192</v>
      </c>
      <c r="AN95" s="38">
        <f>(AM95*72000)+(191*72000)</f>
        <v>27576000</v>
      </c>
      <c r="AO95" s="38"/>
    </row>
    <row r="96" spans="1:41" ht="18.75" customHeight="1" x14ac:dyDescent="0.2">
      <c r="A96" s="30"/>
      <c r="B96" s="17" t="s">
        <v>30</v>
      </c>
      <c r="C96" s="38">
        <v>1</v>
      </c>
      <c r="D96" s="38">
        <v>608</v>
      </c>
      <c r="E96" s="38"/>
      <c r="F96" s="38"/>
      <c r="G96" s="38"/>
      <c r="H96" s="38"/>
      <c r="I96" s="38"/>
      <c r="J96" s="38"/>
      <c r="K96" s="38">
        <v>1</v>
      </c>
      <c r="L96" s="38">
        <f>202+202+1</f>
        <v>405</v>
      </c>
      <c r="M96" s="38">
        <f>(202*337500)+(202*360000)+(1*130500)</f>
        <v>141025500</v>
      </c>
      <c r="N96" s="38"/>
      <c r="O96" s="38"/>
      <c r="P96" s="38"/>
      <c r="Q96" s="38"/>
      <c r="R96" s="38"/>
      <c r="S96" s="38"/>
      <c r="T96" s="38"/>
      <c r="U96" s="38"/>
      <c r="V96" s="38"/>
      <c r="W96" s="38">
        <v>1</v>
      </c>
      <c r="X96" s="38">
        <v>608</v>
      </c>
      <c r="Y96" s="38">
        <v>43776000</v>
      </c>
      <c r="Z96" s="38">
        <v>1</v>
      </c>
      <c r="AA96" s="38">
        <v>608</v>
      </c>
      <c r="AB96" s="38">
        <v>48640000</v>
      </c>
      <c r="AC96" s="38">
        <v>1</v>
      </c>
      <c r="AD96" s="38">
        <v>608</v>
      </c>
      <c r="AE96" s="38">
        <v>82080000</v>
      </c>
      <c r="AF96" s="38">
        <v>0</v>
      </c>
      <c r="AG96" s="38">
        <v>0</v>
      </c>
      <c r="AH96" s="38">
        <v>0</v>
      </c>
      <c r="AI96" s="38">
        <v>1</v>
      </c>
      <c r="AJ96" s="38">
        <v>608</v>
      </c>
      <c r="AK96" s="50">
        <v>48640000</v>
      </c>
      <c r="AL96" s="38">
        <v>1</v>
      </c>
      <c r="AM96" s="38">
        <v>198</v>
      </c>
      <c r="AN96" s="38">
        <f>(AM96*90000)+(197*90000)</f>
        <v>35550000</v>
      </c>
      <c r="AO96" s="38"/>
    </row>
    <row r="97" spans="1:41" ht="17.25" customHeight="1" x14ac:dyDescent="0.2">
      <c r="A97" s="30"/>
      <c r="B97" s="17" t="s">
        <v>31</v>
      </c>
      <c r="C97" s="38">
        <v>1</v>
      </c>
      <c r="D97" s="38">
        <v>620</v>
      </c>
      <c r="E97" s="38"/>
      <c r="F97" s="38"/>
      <c r="G97" s="38"/>
      <c r="H97" s="38"/>
      <c r="I97" s="38"/>
      <c r="J97" s="38"/>
      <c r="K97" s="38">
        <v>1</v>
      </c>
      <c r="L97" s="38">
        <f>211+202</f>
        <v>413</v>
      </c>
      <c r="M97" s="38">
        <f>(211*450000)+(202*427500)</f>
        <v>181305000</v>
      </c>
      <c r="N97" s="38"/>
      <c r="O97" s="38"/>
      <c r="P97" s="38"/>
      <c r="Q97" s="38"/>
      <c r="R97" s="38"/>
      <c r="S97" s="38"/>
      <c r="T97" s="38"/>
      <c r="U97" s="38"/>
      <c r="V97" s="38"/>
      <c r="W97" s="38">
        <v>1</v>
      </c>
      <c r="X97" s="38">
        <v>620</v>
      </c>
      <c r="Y97" s="38">
        <v>44640000</v>
      </c>
      <c r="Z97" s="38">
        <v>1</v>
      </c>
      <c r="AA97" s="38">
        <v>620</v>
      </c>
      <c r="AB97" s="38">
        <v>49600000</v>
      </c>
      <c r="AC97" s="38">
        <v>1</v>
      </c>
      <c r="AD97" s="38">
        <v>620</v>
      </c>
      <c r="AE97" s="38">
        <f>AD97*135000</f>
        <v>83700000</v>
      </c>
      <c r="AF97" s="38">
        <v>0</v>
      </c>
      <c r="AG97" s="38">
        <v>0</v>
      </c>
      <c r="AH97" s="38">
        <v>0</v>
      </c>
      <c r="AI97" s="38">
        <v>1</v>
      </c>
      <c r="AJ97" s="38">
        <v>620</v>
      </c>
      <c r="AK97" s="38">
        <f>AJ97*80000</f>
        <v>49600000</v>
      </c>
      <c r="AL97" s="38">
        <v>1</v>
      </c>
      <c r="AM97" s="38">
        <v>207</v>
      </c>
      <c r="AN97" s="38">
        <f>AM97*78000</f>
        <v>16146000</v>
      </c>
      <c r="AO97" s="38"/>
    </row>
    <row r="98" spans="1:41" ht="22.5" customHeight="1" x14ac:dyDescent="0.2">
      <c r="A98" s="23">
        <v>10</v>
      </c>
      <c r="B98" s="24" t="s">
        <v>93</v>
      </c>
      <c r="C98" s="36">
        <f t="shared" ref="C98:AN98" si="40">C99+C100+C101</f>
        <v>3</v>
      </c>
      <c r="D98" s="36">
        <f t="shared" si="40"/>
        <v>1934</v>
      </c>
      <c r="E98" s="36">
        <f t="shared" si="40"/>
        <v>0</v>
      </c>
      <c r="F98" s="36">
        <f t="shared" si="40"/>
        <v>0</v>
      </c>
      <c r="G98" s="36">
        <f t="shared" si="40"/>
        <v>0</v>
      </c>
      <c r="H98" s="36">
        <f t="shared" si="40"/>
        <v>0</v>
      </c>
      <c r="I98" s="36">
        <f t="shared" si="40"/>
        <v>0</v>
      </c>
      <c r="J98" s="36">
        <f t="shared" si="40"/>
        <v>0</v>
      </c>
      <c r="K98" s="36">
        <f t="shared" si="40"/>
        <v>3</v>
      </c>
      <c r="L98" s="36">
        <f t="shared" si="40"/>
        <v>1502</v>
      </c>
      <c r="M98" s="36">
        <f t="shared" si="40"/>
        <v>1459564000</v>
      </c>
      <c r="N98" s="36">
        <f t="shared" si="40"/>
        <v>0</v>
      </c>
      <c r="O98" s="36">
        <f t="shared" si="40"/>
        <v>0</v>
      </c>
      <c r="P98" s="36">
        <f t="shared" si="40"/>
        <v>0</v>
      </c>
      <c r="Q98" s="36">
        <f t="shared" si="40"/>
        <v>0</v>
      </c>
      <c r="R98" s="36">
        <f t="shared" si="40"/>
        <v>0</v>
      </c>
      <c r="S98" s="36">
        <f t="shared" si="40"/>
        <v>0</v>
      </c>
      <c r="T98" s="36">
        <f t="shared" si="40"/>
        <v>0</v>
      </c>
      <c r="U98" s="36">
        <f t="shared" si="40"/>
        <v>0</v>
      </c>
      <c r="V98" s="36">
        <f t="shared" si="40"/>
        <v>0</v>
      </c>
      <c r="W98" s="36">
        <f t="shared" si="40"/>
        <v>3</v>
      </c>
      <c r="X98" s="36">
        <f t="shared" si="40"/>
        <v>1497</v>
      </c>
      <c r="Y98" s="36">
        <f t="shared" si="40"/>
        <v>51210500</v>
      </c>
      <c r="Z98" s="36">
        <f t="shared" si="40"/>
        <v>3</v>
      </c>
      <c r="AA98" s="36">
        <f t="shared" si="40"/>
        <v>1933</v>
      </c>
      <c r="AB98" s="36">
        <f t="shared" si="40"/>
        <v>129984000</v>
      </c>
      <c r="AC98" s="36">
        <f t="shared" si="40"/>
        <v>3</v>
      </c>
      <c r="AD98" s="36">
        <f t="shared" si="40"/>
        <v>1934</v>
      </c>
      <c r="AE98" s="36">
        <f t="shared" si="40"/>
        <v>148785000</v>
      </c>
      <c r="AF98" s="36">
        <f t="shared" si="40"/>
        <v>1</v>
      </c>
      <c r="AG98" s="36">
        <f t="shared" si="40"/>
        <v>232</v>
      </c>
      <c r="AH98" s="36">
        <f t="shared" si="40"/>
        <v>21280000</v>
      </c>
      <c r="AI98" s="36">
        <f t="shared" si="40"/>
        <v>3</v>
      </c>
      <c r="AJ98" s="36">
        <f t="shared" si="40"/>
        <v>1934</v>
      </c>
      <c r="AK98" s="36">
        <f t="shared" si="40"/>
        <v>164316000</v>
      </c>
      <c r="AL98" s="36">
        <f t="shared" si="40"/>
        <v>2</v>
      </c>
      <c r="AM98" s="36">
        <f t="shared" si="40"/>
        <v>388</v>
      </c>
      <c r="AN98" s="36">
        <f t="shared" si="40"/>
        <v>20034000</v>
      </c>
      <c r="AO98" s="43"/>
    </row>
    <row r="99" spans="1:41" ht="16.5" customHeight="1" x14ac:dyDescent="0.2">
      <c r="A99" s="30"/>
      <c r="B99" s="11" t="s">
        <v>29</v>
      </c>
      <c r="C99" s="38">
        <v>1</v>
      </c>
      <c r="D99" s="38">
        <v>651</v>
      </c>
      <c r="E99" s="38"/>
      <c r="F99" s="38"/>
      <c r="G99" s="38"/>
      <c r="H99" s="38"/>
      <c r="I99" s="38"/>
      <c r="J99" s="38"/>
      <c r="K99" s="38">
        <v>1</v>
      </c>
      <c r="L99" s="38">
        <v>417</v>
      </c>
      <c r="M99" s="38">
        <v>484779000</v>
      </c>
      <c r="N99" s="38"/>
      <c r="O99" s="38"/>
      <c r="P99" s="38"/>
      <c r="Q99" s="38"/>
      <c r="R99" s="38"/>
      <c r="S99" s="38"/>
      <c r="T99" s="38"/>
      <c r="U99" s="38"/>
      <c r="V99" s="38"/>
      <c r="W99" s="38">
        <v>1</v>
      </c>
      <c r="X99" s="38">
        <v>215</v>
      </c>
      <c r="Y99" s="38">
        <v>5778000</v>
      </c>
      <c r="Z99" s="38">
        <v>1</v>
      </c>
      <c r="AA99" s="38">
        <v>651</v>
      </c>
      <c r="AB99" s="38">
        <v>38880000</v>
      </c>
      <c r="AC99" s="38">
        <v>1</v>
      </c>
      <c r="AD99" s="38">
        <v>651</v>
      </c>
      <c r="AE99" s="38">
        <v>46680000</v>
      </c>
      <c r="AF99" s="35"/>
      <c r="AG99" s="35">
        <v>0</v>
      </c>
      <c r="AH99" s="35" t="s">
        <v>91</v>
      </c>
      <c r="AI99" s="38">
        <v>1</v>
      </c>
      <c r="AJ99" s="38">
        <v>651</v>
      </c>
      <c r="AK99" s="38">
        <v>61236000</v>
      </c>
      <c r="AL99" s="38"/>
      <c r="AM99" s="38" t="s">
        <v>91</v>
      </c>
      <c r="AN99" s="38" t="s">
        <v>91</v>
      </c>
      <c r="AO99" s="38"/>
    </row>
    <row r="100" spans="1:41" ht="18.75" customHeight="1" x14ac:dyDescent="0.2">
      <c r="A100" s="30"/>
      <c r="B100" s="11" t="s">
        <v>30</v>
      </c>
      <c r="C100" s="38">
        <v>1</v>
      </c>
      <c r="D100" s="38">
        <v>626</v>
      </c>
      <c r="E100" s="38"/>
      <c r="F100" s="38"/>
      <c r="G100" s="38"/>
      <c r="H100" s="38"/>
      <c r="I100" s="38"/>
      <c r="J100" s="38"/>
      <c r="K100" s="38">
        <v>1</v>
      </c>
      <c r="L100" s="38">
        <v>429</v>
      </c>
      <c r="M100" s="38">
        <v>438321500</v>
      </c>
      <c r="N100" s="38"/>
      <c r="O100" s="38"/>
      <c r="P100" s="38"/>
      <c r="Q100" s="38"/>
      <c r="R100" s="38"/>
      <c r="S100" s="38"/>
      <c r="T100" s="38"/>
      <c r="U100" s="38"/>
      <c r="V100" s="38"/>
      <c r="W100" s="38">
        <v>1</v>
      </c>
      <c r="X100" s="38">
        <v>626</v>
      </c>
      <c r="Y100" s="38">
        <v>16995000</v>
      </c>
      <c r="Z100" s="38">
        <v>1</v>
      </c>
      <c r="AA100" s="38">
        <v>626</v>
      </c>
      <c r="AB100" s="38">
        <v>37770000</v>
      </c>
      <c r="AC100" s="38">
        <v>1</v>
      </c>
      <c r="AD100" s="38">
        <v>626</v>
      </c>
      <c r="AE100" s="38">
        <v>45320000</v>
      </c>
      <c r="AF100" s="35"/>
      <c r="AG100" s="35">
        <v>0</v>
      </c>
      <c r="AH100" s="35" t="s">
        <v>91</v>
      </c>
      <c r="AI100" s="38">
        <v>1</v>
      </c>
      <c r="AJ100" s="38">
        <v>626</v>
      </c>
      <c r="AK100" s="38">
        <v>50354000</v>
      </c>
      <c r="AL100" s="38">
        <v>1</v>
      </c>
      <c r="AM100" s="38">
        <v>192</v>
      </c>
      <c r="AN100" s="38">
        <v>8064000</v>
      </c>
      <c r="AO100" s="38"/>
    </row>
    <row r="101" spans="1:41" ht="17.25" customHeight="1" x14ac:dyDescent="0.2">
      <c r="A101" s="30"/>
      <c r="B101" s="11" t="s">
        <v>31</v>
      </c>
      <c r="C101" s="38">
        <v>1</v>
      </c>
      <c r="D101" s="38">
        <v>657</v>
      </c>
      <c r="E101" s="38"/>
      <c r="F101" s="38"/>
      <c r="G101" s="38"/>
      <c r="H101" s="38"/>
      <c r="I101" s="38"/>
      <c r="J101" s="38"/>
      <c r="K101" s="38">
        <v>1</v>
      </c>
      <c r="L101" s="38">
        <v>656</v>
      </c>
      <c r="M101" s="38">
        <v>536463500</v>
      </c>
      <c r="N101" s="38"/>
      <c r="O101" s="38"/>
      <c r="P101" s="38"/>
      <c r="Q101" s="38"/>
      <c r="R101" s="38"/>
      <c r="S101" s="38"/>
      <c r="T101" s="38"/>
      <c r="U101" s="38"/>
      <c r="V101" s="38"/>
      <c r="W101" s="38">
        <v>1</v>
      </c>
      <c r="X101" s="38">
        <v>656</v>
      </c>
      <c r="Y101" s="38">
        <v>28437500</v>
      </c>
      <c r="Z101" s="38">
        <v>1</v>
      </c>
      <c r="AA101" s="38">
        <v>656</v>
      </c>
      <c r="AB101" s="38">
        <v>53334000</v>
      </c>
      <c r="AC101" s="38">
        <v>1</v>
      </c>
      <c r="AD101" s="38">
        <v>657</v>
      </c>
      <c r="AE101" s="38">
        <v>56785000</v>
      </c>
      <c r="AF101" s="38">
        <v>1</v>
      </c>
      <c r="AG101" s="38">
        <v>232</v>
      </c>
      <c r="AH101" s="38">
        <v>21280000</v>
      </c>
      <c r="AI101" s="38">
        <v>1</v>
      </c>
      <c r="AJ101" s="38">
        <v>657</v>
      </c>
      <c r="AK101" s="38">
        <v>52726000</v>
      </c>
      <c r="AL101" s="38">
        <v>1</v>
      </c>
      <c r="AM101" s="38">
        <v>196</v>
      </c>
      <c r="AN101" s="38">
        <v>11970000</v>
      </c>
      <c r="AO101" s="38"/>
    </row>
    <row r="102" spans="1:41" ht="22.5" customHeight="1" x14ac:dyDescent="0.2">
      <c r="A102" s="23">
        <v>11</v>
      </c>
      <c r="B102" s="24" t="s">
        <v>94</v>
      </c>
      <c r="C102" s="36">
        <f t="shared" ref="C102:AN102" si="41">C103+C104+C105</f>
        <v>3</v>
      </c>
      <c r="D102" s="36">
        <f t="shared" si="41"/>
        <v>5472</v>
      </c>
      <c r="E102" s="36">
        <f t="shared" si="41"/>
        <v>0</v>
      </c>
      <c r="F102" s="36">
        <f t="shared" si="41"/>
        <v>0</v>
      </c>
      <c r="G102" s="36">
        <f t="shared" si="41"/>
        <v>0</v>
      </c>
      <c r="H102" s="36">
        <f t="shared" si="41"/>
        <v>0</v>
      </c>
      <c r="I102" s="36">
        <f t="shared" si="41"/>
        <v>0</v>
      </c>
      <c r="J102" s="36">
        <f t="shared" si="41"/>
        <v>0</v>
      </c>
      <c r="K102" s="36">
        <f t="shared" si="41"/>
        <v>3</v>
      </c>
      <c r="L102" s="36">
        <f t="shared" si="41"/>
        <v>4647</v>
      </c>
      <c r="M102" s="36">
        <f t="shared" si="41"/>
        <v>2442474000</v>
      </c>
      <c r="N102" s="36">
        <f t="shared" si="41"/>
        <v>2</v>
      </c>
      <c r="O102" s="36">
        <f t="shared" si="41"/>
        <v>3437.878787878788</v>
      </c>
      <c r="P102" s="36">
        <f t="shared" si="41"/>
        <v>1768510000</v>
      </c>
      <c r="Q102" s="36">
        <f t="shared" si="41"/>
        <v>0</v>
      </c>
      <c r="R102" s="36">
        <f t="shared" si="41"/>
        <v>0</v>
      </c>
      <c r="S102" s="36">
        <f t="shared" si="41"/>
        <v>0</v>
      </c>
      <c r="T102" s="36">
        <f t="shared" si="41"/>
        <v>0</v>
      </c>
      <c r="U102" s="36">
        <f t="shared" si="41"/>
        <v>0</v>
      </c>
      <c r="V102" s="36">
        <f t="shared" si="41"/>
        <v>0</v>
      </c>
      <c r="W102" s="36">
        <f t="shared" si="41"/>
        <v>3</v>
      </c>
      <c r="X102" s="36">
        <f t="shared" si="41"/>
        <v>4259</v>
      </c>
      <c r="Y102" s="36">
        <f t="shared" si="41"/>
        <v>153302000</v>
      </c>
      <c r="Z102" s="36">
        <f t="shared" si="41"/>
        <v>3</v>
      </c>
      <c r="AA102" s="36">
        <f t="shared" si="41"/>
        <v>4642</v>
      </c>
      <c r="AB102" s="36">
        <f t="shared" si="41"/>
        <v>271248300</v>
      </c>
      <c r="AC102" s="36">
        <f t="shared" si="41"/>
        <v>3</v>
      </c>
      <c r="AD102" s="36">
        <f t="shared" si="41"/>
        <v>4134</v>
      </c>
      <c r="AE102" s="36">
        <f t="shared" si="41"/>
        <v>504666000</v>
      </c>
      <c r="AF102" s="36">
        <f t="shared" si="41"/>
        <v>0</v>
      </c>
      <c r="AG102" s="36">
        <f t="shared" si="41"/>
        <v>0</v>
      </c>
      <c r="AH102" s="36">
        <f t="shared" si="41"/>
        <v>0</v>
      </c>
      <c r="AI102" s="36">
        <f t="shared" si="41"/>
        <v>3</v>
      </c>
      <c r="AJ102" s="36">
        <f t="shared" si="41"/>
        <v>4605</v>
      </c>
      <c r="AK102" s="36">
        <f t="shared" si="41"/>
        <v>368320000</v>
      </c>
      <c r="AL102" s="36">
        <f t="shared" si="41"/>
        <v>0</v>
      </c>
      <c r="AM102" s="36">
        <f t="shared" si="41"/>
        <v>0</v>
      </c>
      <c r="AN102" s="36">
        <f t="shared" si="41"/>
        <v>0</v>
      </c>
      <c r="AO102" s="43"/>
    </row>
    <row r="103" spans="1:41" ht="16.5" customHeight="1" x14ac:dyDescent="0.2">
      <c r="A103" s="30"/>
      <c r="B103" s="17" t="s">
        <v>29</v>
      </c>
      <c r="C103" s="38">
        <v>1</v>
      </c>
      <c r="D103" s="38">
        <v>1781</v>
      </c>
      <c r="E103" s="38"/>
      <c r="F103" s="38"/>
      <c r="G103" s="38"/>
      <c r="H103" s="38"/>
      <c r="I103" s="38"/>
      <c r="J103" s="38"/>
      <c r="K103" s="38">
        <v>1</v>
      </c>
      <c r="L103" s="38">
        <v>1767</v>
      </c>
      <c r="M103" s="38">
        <v>950669500</v>
      </c>
      <c r="N103" s="38"/>
      <c r="O103" s="38"/>
      <c r="P103" s="38"/>
      <c r="Q103" s="38"/>
      <c r="R103" s="38"/>
      <c r="S103" s="38"/>
      <c r="T103" s="38"/>
      <c r="U103" s="38"/>
      <c r="V103" s="38"/>
      <c r="W103" s="38">
        <v>1</v>
      </c>
      <c r="X103" s="38">
        <v>1780</v>
      </c>
      <c r="Y103" s="38">
        <v>64062000</v>
      </c>
      <c r="Z103" s="38">
        <v>1</v>
      </c>
      <c r="AA103" s="38">
        <v>1780</v>
      </c>
      <c r="AB103" s="38">
        <v>90949800</v>
      </c>
      <c r="AC103" s="38">
        <v>1</v>
      </c>
      <c r="AD103" s="38">
        <v>1781</v>
      </c>
      <c r="AE103" s="38">
        <v>203639000</v>
      </c>
      <c r="AF103" s="38"/>
      <c r="AG103" s="38"/>
      <c r="AH103" s="38"/>
      <c r="AI103" s="38">
        <v>1</v>
      </c>
      <c r="AJ103" s="38">
        <v>1778</v>
      </c>
      <c r="AK103" s="38">
        <v>142240000</v>
      </c>
      <c r="AL103" s="38"/>
      <c r="AM103" s="38"/>
      <c r="AN103" s="38"/>
      <c r="AO103" s="228" t="s">
        <v>95</v>
      </c>
    </row>
    <row r="104" spans="1:41" ht="18.75" customHeight="1" x14ac:dyDescent="0.2">
      <c r="A104" s="30"/>
      <c r="B104" s="17" t="s">
        <v>30</v>
      </c>
      <c r="C104" s="38">
        <v>1</v>
      </c>
      <c r="D104" s="38">
        <v>1840</v>
      </c>
      <c r="E104" s="38"/>
      <c r="F104" s="38"/>
      <c r="G104" s="38"/>
      <c r="H104" s="38"/>
      <c r="I104" s="38"/>
      <c r="J104" s="38"/>
      <c r="K104" s="38">
        <v>1</v>
      </c>
      <c r="L104" s="38">
        <v>1834</v>
      </c>
      <c r="M104" s="38">
        <v>985934500</v>
      </c>
      <c r="N104" s="38">
        <v>1</v>
      </c>
      <c r="O104" s="38">
        <f>P104/495000</f>
        <v>1768.878787878788</v>
      </c>
      <c r="P104" s="38">
        <v>875595000</v>
      </c>
      <c r="Q104" s="38"/>
      <c r="R104" s="38"/>
      <c r="S104" s="38"/>
      <c r="T104" s="38"/>
      <c r="U104" s="38"/>
      <c r="V104" s="38"/>
      <c r="W104" s="38">
        <v>1</v>
      </c>
      <c r="X104" s="38">
        <v>1846</v>
      </c>
      <c r="Y104" s="38">
        <v>66452000</v>
      </c>
      <c r="Z104" s="38">
        <v>1</v>
      </c>
      <c r="AA104" s="38">
        <v>1837</v>
      </c>
      <c r="AB104" s="38">
        <v>115723500</v>
      </c>
      <c r="AC104" s="38">
        <v>1</v>
      </c>
      <c r="AD104" s="38">
        <v>1846</v>
      </c>
      <c r="AE104" s="38">
        <v>232582000</v>
      </c>
      <c r="AF104" s="38"/>
      <c r="AG104" s="38"/>
      <c r="AH104" s="38"/>
      <c r="AI104" s="38">
        <v>1</v>
      </c>
      <c r="AJ104" s="38">
        <v>1846</v>
      </c>
      <c r="AK104" s="38">
        <v>147600000</v>
      </c>
      <c r="AL104" s="38"/>
      <c r="AM104" s="38"/>
      <c r="AN104" s="38"/>
      <c r="AO104" s="229"/>
    </row>
    <row r="105" spans="1:41" ht="17.25" customHeight="1" x14ac:dyDescent="0.2">
      <c r="A105" s="30"/>
      <c r="B105" s="17" t="s">
        <v>31</v>
      </c>
      <c r="C105" s="38">
        <v>1</v>
      </c>
      <c r="D105" s="38">
        <v>1851</v>
      </c>
      <c r="E105" s="38"/>
      <c r="F105" s="38"/>
      <c r="G105" s="38"/>
      <c r="H105" s="38"/>
      <c r="I105" s="38"/>
      <c r="J105" s="38"/>
      <c r="K105" s="38">
        <v>1</v>
      </c>
      <c r="L105" s="38">
        <v>1046</v>
      </c>
      <c r="M105" s="38">
        <f>(250*720000+221*720000+575*290000)</f>
        <v>505870000</v>
      </c>
      <c r="N105" s="38">
        <v>1</v>
      </c>
      <c r="O105" s="38">
        <f>P105/535000</f>
        <v>1669</v>
      </c>
      <c r="P105" s="38">
        <v>892915000</v>
      </c>
      <c r="Q105" s="38"/>
      <c r="R105" s="38"/>
      <c r="S105" s="38"/>
      <c r="T105" s="38"/>
      <c r="U105" s="38"/>
      <c r="V105" s="38"/>
      <c r="W105" s="38">
        <v>1</v>
      </c>
      <c r="X105" s="38">
        <v>633</v>
      </c>
      <c r="Y105" s="38">
        <v>22788000</v>
      </c>
      <c r="Z105" s="38">
        <v>1</v>
      </c>
      <c r="AA105" s="38">
        <v>1025</v>
      </c>
      <c r="AB105" s="38">
        <v>64575000</v>
      </c>
      <c r="AC105" s="38">
        <v>1</v>
      </c>
      <c r="AD105" s="38">
        <v>507</v>
      </c>
      <c r="AE105" s="38">
        <v>68445000</v>
      </c>
      <c r="AF105" s="38"/>
      <c r="AG105" s="38"/>
      <c r="AH105" s="38"/>
      <c r="AI105" s="38">
        <v>1</v>
      </c>
      <c r="AJ105" s="38">
        <v>981</v>
      </c>
      <c r="AK105" s="38">
        <v>78480000</v>
      </c>
      <c r="AL105" s="38"/>
      <c r="AM105" s="38"/>
      <c r="AN105" s="38"/>
      <c r="AO105" s="230"/>
    </row>
    <row r="106" spans="1:41" ht="22.5" customHeight="1" x14ac:dyDescent="0.2">
      <c r="A106" s="23">
        <v>12</v>
      </c>
      <c r="B106" s="24" t="s">
        <v>96</v>
      </c>
      <c r="C106" s="36">
        <f t="shared" ref="C106:AN106" si="42">C107+C108+C109</f>
        <v>3</v>
      </c>
      <c r="D106" s="36">
        <f t="shared" si="42"/>
        <v>2795</v>
      </c>
      <c r="E106" s="36">
        <f t="shared" si="42"/>
        <v>0</v>
      </c>
      <c r="F106" s="36">
        <f t="shared" si="42"/>
        <v>0</v>
      </c>
      <c r="G106" s="36">
        <f t="shared" si="42"/>
        <v>0</v>
      </c>
      <c r="H106" s="36">
        <f t="shared" si="42"/>
        <v>0</v>
      </c>
      <c r="I106" s="36">
        <f t="shared" si="42"/>
        <v>0</v>
      </c>
      <c r="J106" s="36">
        <f t="shared" si="42"/>
        <v>0</v>
      </c>
      <c r="K106" s="36">
        <f t="shared" si="42"/>
        <v>3</v>
      </c>
      <c r="L106" s="36">
        <f t="shared" si="42"/>
        <v>2795</v>
      </c>
      <c r="M106" s="36">
        <f t="shared" si="42"/>
        <v>1068582000</v>
      </c>
      <c r="N106" s="36">
        <f t="shared" si="42"/>
        <v>2</v>
      </c>
      <c r="O106" s="36">
        <f t="shared" si="42"/>
        <v>1697</v>
      </c>
      <c r="P106" s="36">
        <f t="shared" si="42"/>
        <v>650080000</v>
      </c>
      <c r="Q106" s="36">
        <f t="shared" si="42"/>
        <v>0</v>
      </c>
      <c r="R106" s="36">
        <f t="shared" si="42"/>
        <v>0</v>
      </c>
      <c r="S106" s="36">
        <f t="shared" si="42"/>
        <v>0</v>
      </c>
      <c r="T106" s="36">
        <f t="shared" si="42"/>
        <v>0</v>
      </c>
      <c r="U106" s="36">
        <f t="shared" si="42"/>
        <v>0</v>
      </c>
      <c r="V106" s="36">
        <f t="shared" si="42"/>
        <v>0</v>
      </c>
      <c r="W106" s="36">
        <f t="shared" si="42"/>
        <v>3</v>
      </c>
      <c r="X106" s="36">
        <f t="shared" si="42"/>
        <v>2797</v>
      </c>
      <c r="Y106" s="36">
        <f t="shared" si="42"/>
        <v>125960000</v>
      </c>
      <c r="Z106" s="36">
        <f t="shared" si="42"/>
        <v>3</v>
      </c>
      <c r="AA106" s="36">
        <f t="shared" si="42"/>
        <v>2797</v>
      </c>
      <c r="AB106" s="36">
        <f t="shared" si="42"/>
        <v>209835000</v>
      </c>
      <c r="AC106" s="36">
        <f t="shared" si="42"/>
        <v>3</v>
      </c>
      <c r="AD106" s="36">
        <f t="shared" si="42"/>
        <v>2797</v>
      </c>
      <c r="AE106" s="36">
        <f t="shared" si="42"/>
        <v>319178000</v>
      </c>
      <c r="AF106" s="36">
        <f t="shared" si="42"/>
        <v>0</v>
      </c>
      <c r="AG106" s="36">
        <f t="shared" si="42"/>
        <v>0</v>
      </c>
      <c r="AH106" s="36">
        <f t="shared" si="42"/>
        <v>0</v>
      </c>
      <c r="AI106" s="36">
        <f t="shared" si="42"/>
        <v>3</v>
      </c>
      <c r="AJ106" s="36">
        <f t="shared" si="42"/>
        <v>2839</v>
      </c>
      <c r="AK106" s="36">
        <f t="shared" si="42"/>
        <v>208540000</v>
      </c>
      <c r="AL106" s="36">
        <f t="shared" si="42"/>
        <v>0</v>
      </c>
      <c r="AM106" s="36">
        <f t="shared" si="42"/>
        <v>0</v>
      </c>
      <c r="AN106" s="36">
        <f t="shared" si="42"/>
        <v>0</v>
      </c>
      <c r="AO106" s="43"/>
    </row>
    <row r="107" spans="1:41" ht="16.5" customHeight="1" x14ac:dyDescent="0.2">
      <c r="A107" s="30"/>
      <c r="B107" s="17" t="s">
        <v>29</v>
      </c>
      <c r="C107" s="38">
        <v>1</v>
      </c>
      <c r="D107" s="38">
        <v>943</v>
      </c>
      <c r="E107" s="38"/>
      <c r="F107" s="38"/>
      <c r="G107" s="38"/>
      <c r="H107" s="38"/>
      <c r="I107" s="38"/>
      <c r="J107" s="38"/>
      <c r="K107" s="38">
        <v>1</v>
      </c>
      <c r="L107" s="38">
        <v>943</v>
      </c>
      <c r="M107" s="38">
        <v>278964000</v>
      </c>
      <c r="N107" s="38"/>
      <c r="O107" s="38"/>
      <c r="P107" s="38"/>
      <c r="Q107" s="38"/>
      <c r="R107" s="38"/>
      <c r="S107" s="38"/>
      <c r="T107" s="38"/>
      <c r="U107" s="38"/>
      <c r="V107" s="38"/>
      <c r="W107" s="38">
        <v>1</v>
      </c>
      <c r="X107" s="38">
        <v>943</v>
      </c>
      <c r="Y107" s="38">
        <v>42435000</v>
      </c>
      <c r="Z107" s="38">
        <v>1</v>
      </c>
      <c r="AA107" s="38">
        <v>943</v>
      </c>
      <c r="AB107" s="38">
        <v>67896000</v>
      </c>
      <c r="AC107" s="38">
        <v>1</v>
      </c>
      <c r="AD107" s="38">
        <v>943</v>
      </c>
      <c r="AE107" s="38">
        <v>101844000</v>
      </c>
      <c r="AF107" s="38"/>
      <c r="AG107" s="38"/>
      <c r="AH107" s="38"/>
      <c r="AI107" s="38">
        <v>1</v>
      </c>
      <c r="AJ107" s="38">
        <v>943</v>
      </c>
      <c r="AK107" s="38">
        <v>66010000</v>
      </c>
      <c r="AL107" s="38"/>
      <c r="AM107" s="38"/>
      <c r="AN107" s="38"/>
      <c r="AO107" s="228" t="s">
        <v>95</v>
      </c>
    </row>
    <row r="108" spans="1:41" ht="18.75" customHeight="1" x14ac:dyDescent="0.2">
      <c r="A108" s="30"/>
      <c r="B108" s="17" t="s">
        <v>30</v>
      </c>
      <c r="C108" s="38">
        <v>1</v>
      </c>
      <c r="D108" s="38">
        <v>913</v>
      </c>
      <c r="E108" s="38"/>
      <c r="F108" s="38"/>
      <c r="G108" s="38"/>
      <c r="H108" s="38"/>
      <c r="I108" s="38"/>
      <c r="J108" s="38"/>
      <c r="K108" s="38">
        <v>1</v>
      </c>
      <c r="L108" s="38">
        <v>913</v>
      </c>
      <c r="M108" s="38">
        <v>308721000</v>
      </c>
      <c r="N108" s="38">
        <v>1</v>
      </c>
      <c r="O108" s="38">
        <v>866</v>
      </c>
      <c r="P108" s="38">
        <v>308380000</v>
      </c>
      <c r="Q108" s="38"/>
      <c r="R108" s="38"/>
      <c r="S108" s="38"/>
      <c r="T108" s="38"/>
      <c r="U108" s="38"/>
      <c r="V108" s="38"/>
      <c r="W108" s="38">
        <v>1</v>
      </c>
      <c r="X108" s="38">
        <v>915</v>
      </c>
      <c r="Y108" s="38">
        <v>41270000</v>
      </c>
      <c r="Z108" s="38">
        <v>1</v>
      </c>
      <c r="AA108" s="38">
        <v>915</v>
      </c>
      <c r="AB108" s="38">
        <v>65880000</v>
      </c>
      <c r="AC108" s="38">
        <v>1</v>
      </c>
      <c r="AD108" s="38">
        <v>915</v>
      </c>
      <c r="AE108" s="38">
        <v>107471000</v>
      </c>
      <c r="AF108" s="38"/>
      <c r="AG108" s="38"/>
      <c r="AH108" s="38"/>
      <c r="AI108" s="38">
        <v>1</v>
      </c>
      <c r="AJ108" s="38">
        <v>915</v>
      </c>
      <c r="AK108" s="38">
        <v>64050000</v>
      </c>
      <c r="AL108" s="38"/>
      <c r="AM108" s="38"/>
      <c r="AN108" s="38"/>
      <c r="AO108" s="229"/>
    </row>
    <row r="109" spans="1:41" ht="17.25" customHeight="1" x14ac:dyDescent="0.2">
      <c r="A109" s="30"/>
      <c r="B109" s="17" t="s">
        <v>31</v>
      </c>
      <c r="C109" s="38">
        <v>1</v>
      </c>
      <c r="D109" s="38">
        <v>939</v>
      </c>
      <c r="E109" s="38"/>
      <c r="F109" s="38"/>
      <c r="G109" s="38"/>
      <c r="H109" s="38"/>
      <c r="I109" s="38"/>
      <c r="J109" s="38"/>
      <c r="K109" s="38">
        <v>1</v>
      </c>
      <c r="L109" s="38">
        <v>939</v>
      </c>
      <c r="M109" s="38">
        <v>480897000</v>
      </c>
      <c r="N109" s="38">
        <v>1</v>
      </c>
      <c r="O109" s="38">
        <v>831</v>
      </c>
      <c r="P109" s="38">
        <v>341700000</v>
      </c>
      <c r="Q109" s="38"/>
      <c r="R109" s="38"/>
      <c r="S109" s="38"/>
      <c r="T109" s="38"/>
      <c r="U109" s="38"/>
      <c r="V109" s="38"/>
      <c r="W109" s="38">
        <v>1</v>
      </c>
      <c r="X109" s="38">
        <v>939</v>
      </c>
      <c r="Y109" s="38">
        <f>X109*45000</f>
        <v>42255000</v>
      </c>
      <c r="Z109" s="38">
        <v>1</v>
      </c>
      <c r="AA109" s="38">
        <v>939</v>
      </c>
      <c r="AB109" s="38">
        <f>AA109*81000</f>
        <v>76059000</v>
      </c>
      <c r="AC109" s="38">
        <v>1</v>
      </c>
      <c r="AD109" s="38">
        <v>939</v>
      </c>
      <c r="AE109" s="38">
        <f>AD109*117000</f>
        <v>109863000</v>
      </c>
      <c r="AF109" s="38"/>
      <c r="AG109" s="38"/>
      <c r="AH109" s="38"/>
      <c r="AI109" s="38">
        <v>1</v>
      </c>
      <c r="AJ109" s="38">
        <v>981</v>
      </c>
      <c r="AK109" s="38">
        <v>78480000</v>
      </c>
      <c r="AL109" s="38"/>
      <c r="AM109" s="38"/>
      <c r="AN109" s="38"/>
      <c r="AO109" s="230"/>
    </row>
    <row r="110" spans="1:41" ht="22.5" customHeight="1" x14ac:dyDescent="0.2">
      <c r="A110" s="23">
        <v>13</v>
      </c>
      <c r="B110" s="24" t="s">
        <v>97</v>
      </c>
      <c r="C110" s="36">
        <f t="shared" ref="C110:AN110" si="43">C111+C112+C113</f>
        <v>3</v>
      </c>
      <c r="D110" s="36">
        <f t="shared" si="43"/>
        <v>1951</v>
      </c>
      <c r="E110" s="36">
        <f t="shared" si="43"/>
        <v>0</v>
      </c>
      <c r="F110" s="36">
        <f t="shared" si="43"/>
        <v>0</v>
      </c>
      <c r="G110" s="36">
        <f t="shared" si="43"/>
        <v>0</v>
      </c>
      <c r="H110" s="36">
        <f t="shared" si="43"/>
        <v>0</v>
      </c>
      <c r="I110" s="36">
        <f t="shared" si="43"/>
        <v>0</v>
      </c>
      <c r="J110" s="36">
        <f t="shared" si="43"/>
        <v>0</v>
      </c>
      <c r="K110" s="36">
        <f t="shared" si="43"/>
        <v>3</v>
      </c>
      <c r="L110" s="36">
        <f t="shared" si="43"/>
        <v>1947</v>
      </c>
      <c r="M110" s="36">
        <f t="shared" si="43"/>
        <v>875175000</v>
      </c>
      <c r="N110" s="36">
        <f t="shared" si="43"/>
        <v>2</v>
      </c>
      <c r="O110" s="36">
        <f t="shared" si="43"/>
        <v>1075</v>
      </c>
      <c r="P110" s="36">
        <f t="shared" si="43"/>
        <v>223600000</v>
      </c>
      <c r="Q110" s="36">
        <f t="shared" si="43"/>
        <v>0</v>
      </c>
      <c r="R110" s="36">
        <f t="shared" si="43"/>
        <v>0</v>
      </c>
      <c r="S110" s="36">
        <f t="shared" si="43"/>
        <v>0</v>
      </c>
      <c r="T110" s="36">
        <f t="shared" si="43"/>
        <v>0</v>
      </c>
      <c r="U110" s="36">
        <f t="shared" si="43"/>
        <v>0</v>
      </c>
      <c r="V110" s="36">
        <f t="shared" si="43"/>
        <v>0</v>
      </c>
      <c r="W110" s="36">
        <f t="shared" si="43"/>
        <v>3</v>
      </c>
      <c r="X110" s="36">
        <f t="shared" si="43"/>
        <v>1946</v>
      </c>
      <c r="Y110" s="36">
        <f t="shared" si="43"/>
        <v>99560000</v>
      </c>
      <c r="Z110" s="36">
        <f t="shared" si="43"/>
        <v>3</v>
      </c>
      <c r="AA110" s="36">
        <f t="shared" si="43"/>
        <v>1946</v>
      </c>
      <c r="AB110" s="36">
        <f t="shared" si="43"/>
        <v>117334000</v>
      </c>
      <c r="AC110" s="36">
        <f t="shared" si="43"/>
        <v>3</v>
      </c>
      <c r="AD110" s="36">
        <f t="shared" si="43"/>
        <v>1946</v>
      </c>
      <c r="AE110" s="36">
        <f t="shared" si="43"/>
        <v>162704000</v>
      </c>
      <c r="AF110" s="36">
        <f t="shared" si="43"/>
        <v>0</v>
      </c>
      <c r="AG110" s="36">
        <f t="shared" si="43"/>
        <v>0</v>
      </c>
      <c r="AH110" s="36">
        <f t="shared" si="43"/>
        <v>0</v>
      </c>
      <c r="AI110" s="36">
        <f t="shared" si="43"/>
        <v>3</v>
      </c>
      <c r="AJ110" s="36">
        <f t="shared" si="43"/>
        <v>1946</v>
      </c>
      <c r="AK110" s="36">
        <f t="shared" si="43"/>
        <v>162323000</v>
      </c>
      <c r="AL110" s="36">
        <f t="shared" si="43"/>
        <v>0</v>
      </c>
      <c r="AM110" s="36">
        <f t="shared" si="43"/>
        <v>0</v>
      </c>
      <c r="AN110" s="36">
        <f t="shared" si="43"/>
        <v>0</v>
      </c>
      <c r="AO110" s="43"/>
    </row>
    <row r="111" spans="1:41" ht="16.5" customHeight="1" x14ac:dyDescent="0.2">
      <c r="A111" s="30"/>
      <c r="B111" s="17" t="s">
        <v>29</v>
      </c>
      <c r="C111" s="38">
        <v>1</v>
      </c>
      <c r="D111" s="38">
        <v>643</v>
      </c>
      <c r="E111" s="38"/>
      <c r="F111" s="38"/>
      <c r="G111" s="38"/>
      <c r="H111" s="38"/>
      <c r="I111" s="38"/>
      <c r="J111" s="38"/>
      <c r="K111" s="38">
        <v>1</v>
      </c>
      <c r="L111" s="38">
        <v>643</v>
      </c>
      <c r="M111" s="38">
        <v>288375000</v>
      </c>
      <c r="N111" s="38"/>
      <c r="O111" s="38"/>
      <c r="P111" s="38"/>
      <c r="Q111" s="38"/>
      <c r="R111" s="38"/>
      <c r="S111" s="38"/>
      <c r="T111" s="38"/>
      <c r="U111" s="38"/>
      <c r="V111" s="38"/>
      <c r="W111" s="38">
        <v>1</v>
      </c>
      <c r="X111" s="38">
        <v>643</v>
      </c>
      <c r="Y111" s="38">
        <v>25631000</v>
      </c>
      <c r="Z111" s="38">
        <v>1</v>
      </c>
      <c r="AA111" s="38">
        <v>643</v>
      </c>
      <c r="AB111" s="38">
        <v>35245000</v>
      </c>
      <c r="AC111" s="38">
        <v>1</v>
      </c>
      <c r="AD111" s="38">
        <v>643</v>
      </c>
      <c r="AE111" s="38">
        <v>51284000</v>
      </c>
      <c r="AF111" s="38">
        <v>0</v>
      </c>
      <c r="AG111" s="38">
        <v>0</v>
      </c>
      <c r="AH111" s="38">
        <v>0</v>
      </c>
      <c r="AI111" s="38">
        <v>1</v>
      </c>
      <c r="AJ111" s="38">
        <v>643</v>
      </c>
      <c r="AK111" s="38">
        <v>38523000</v>
      </c>
      <c r="AL111" s="38"/>
      <c r="AM111" s="38"/>
      <c r="AN111" s="38"/>
      <c r="AO111" s="38"/>
    </row>
    <row r="112" spans="1:41" ht="18.75" customHeight="1" x14ac:dyDescent="0.2">
      <c r="A112" s="30"/>
      <c r="B112" s="17" t="s">
        <v>30</v>
      </c>
      <c r="C112" s="38">
        <v>1</v>
      </c>
      <c r="D112" s="38">
        <v>651</v>
      </c>
      <c r="E112" s="38"/>
      <c r="F112" s="38"/>
      <c r="G112" s="38"/>
      <c r="H112" s="38"/>
      <c r="I112" s="38"/>
      <c r="J112" s="38"/>
      <c r="K112" s="38">
        <v>1</v>
      </c>
      <c r="L112" s="38">
        <v>651</v>
      </c>
      <c r="M112" s="38">
        <v>292950000</v>
      </c>
      <c r="N112" s="38">
        <v>1</v>
      </c>
      <c r="O112" s="38">
        <v>470</v>
      </c>
      <c r="P112" s="38">
        <v>211500000</v>
      </c>
      <c r="Q112" s="38"/>
      <c r="R112" s="38"/>
      <c r="S112" s="38"/>
      <c r="T112" s="38"/>
      <c r="U112" s="38"/>
      <c r="V112" s="38"/>
      <c r="W112" s="38">
        <v>1</v>
      </c>
      <c r="X112" s="38">
        <v>650</v>
      </c>
      <c r="Y112" s="38">
        <v>32790000</v>
      </c>
      <c r="Z112" s="38">
        <v>1</v>
      </c>
      <c r="AA112" s="38">
        <v>650</v>
      </c>
      <c r="AB112" s="38">
        <v>40950000</v>
      </c>
      <c r="AC112" s="38">
        <v>1</v>
      </c>
      <c r="AD112" s="38">
        <v>650</v>
      </c>
      <c r="AE112" s="38">
        <v>52650000</v>
      </c>
      <c r="AF112" s="38">
        <v>0</v>
      </c>
      <c r="AG112" s="38">
        <v>0</v>
      </c>
      <c r="AH112" s="38">
        <v>0</v>
      </c>
      <c r="AI112" s="38">
        <v>1</v>
      </c>
      <c r="AJ112" s="38">
        <v>650</v>
      </c>
      <c r="AK112" s="38">
        <v>58500000</v>
      </c>
      <c r="AL112" s="38"/>
      <c r="AM112" s="38"/>
      <c r="AN112" s="38"/>
      <c r="AO112" s="38"/>
    </row>
    <row r="113" spans="1:41" ht="17.25" customHeight="1" x14ac:dyDescent="0.2">
      <c r="A113" s="30"/>
      <c r="B113" s="17" t="s">
        <v>31</v>
      </c>
      <c r="C113" s="38">
        <v>1</v>
      </c>
      <c r="D113" s="38">
        <v>657</v>
      </c>
      <c r="E113" s="38"/>
      <c r="F113" s="38"/>
      <c r="G113" s="38"/>
      <c r="H113" s="38"/>
      <c r="I113" s="38"/>
      <c r="J113" s="38"/>
      <c r="K113" s="38">
        <v>1</v>
      </c>
      <c r="L113" s="38">
        <v>653</v>
      </c>
      <c r="M113" s="38">
        <v>293850000</v>
      </c>
      <c r="N113" s="38">
        <v>1</v>
      </c>
      <c r="O113" s="38">
        <v>605</v>
      </c>
      <c r="P113" s="38">
        <v>12100000</v>
      </c>
      <c r="Q113" s="38"/>
      <c r="R113" s="38"/>
      <c r="S113" s="38"/>
      <c r="T113" s="38"/>
      <c r="U113" s="38"/>
      <c r="V113" s="38"/>
      <c r="W113" s="38">
        <v>1</v>
      </c>
      <c r="X113" s="38">
        <v>653</v>
      </c>
      <c r="Y113" s="38">
        <v>41139000</v>
      </c>
      <c r="Z113" s="38">
        <v>1</v>
      </c>
      <c r="AA113" s="38">
        <v>653</v>
      </c>
      <c r="AB113" s="38">
        <v>41139000</v>
      </c>
      <c r="AC113" s="38">
        <v>1</v>
      </c>
      <c r="AD113" s="38">
        <v>653</v>
      </c>
      <c r="AE113" s="38">
        <v>58770000</v>
      </c>
      <c r="AF113" s="38">
        <v>0</v>
      </c>
      <c r="AG113" s="38">
        <v>0</v>
      </c>
      <c r="AH113" s="38">
        <v>0</v>
      </c>
      <c r="AI113" s="38">
        <v>1</v>
      </c>
      <c r="AJ113" s="38">
        <v>653</v>
      </c>
      <c r="AK113" s="38">
        <v>65300000</v>
      </c>
      <c r="AL113" s="38"/>
      <c r="AM113" s="38"/>
      <c r="AN113" s="38"/>
      <c r="AO113" s="38"/>
    </row>
    <row r="114" spans="1:41" ht="22.5" customHeight="1" x14ac:dyDescent="0.2">
      <c r="A114" s="23">
        <v>14</v>
      </c>
      <c r="B114" s="24" t="s">
        <v>98</v>
      </c>
      <c r="C114" s="36">
        <f t="shared" ref="C114:AN114" si="44">C115+C116+C117</f>
        <v>3</v>
      </c>
      <c r="D114" s="36">
        <f t="shared" si="44"/>
        <v>3871</v>
      </c>
      <c r="E114" s="36">
        <f t="shared" si="44"/>
        <v>0</v>
      </c>
      <c r="F114" s="36">
        <f t="shared" si="44"/>
        <v>0</v>
      </c>
      <c r="G114" s="36">
        <f t="shared" si="44"/>
        <v>0</v>
      </c>
      <c r="H114" s="36">
        <f t="shared" si="44"/>
        <v>0</v>
      </c>
      <c r="I114" s="36">
        <f t="shared" si="44"/>
        <v>0</v>
      </c>
      <c r="J114" s="36">
        <f t="shared" si="44"/>
        <v>0</v>
      </c>
      <c r="K114" s="36">
        <f t="shared" si="44"/>
        <v>3</v>
      </c>
      <c r="L114" s="36">
        <f t="shared" si="44"/>
        <v>1681</v>
      </c>
      <c r="M114" s="36">
        <f t="shared" si="44"/>
        <v>557609000</v>
      </c>
      <c r="N114" s="36">
        <f t="shared" si="44"/>
        <v>0</v>
      </c>
      <c r="O114" s="36">
        <f t="shared" si="44"/>
        <v>0</v>
      </c>
      <c r="P114" s="36">
        <f t="shared" si="44"/>
        <v>0</v>
      </c>
      <c r="Q114" s="36">
        <f t="shared" si="44"/>
        <v>0</v>
      </c>
      <c r="R114" s="36">
        <f t="shared" si="44"/>
        <v>0</v>
      </c>
      <c r="S114" s="36">
        <f t="shared" si="44"/>
        <v>0</v>
      </c>
      <c r="T114" s="36">
        <f t="shared" si="44"/>
        <v>0</v>
      </c>
      <c r="U114" s="36">
        <f t="shared" si="44"/>
        <v>0</v>
      </c>
      <c r="V114" s="36">
        <f t="shared" si="44"/>
        <v>0</v>
      </c>
      <c r="W114" s="36">
        <f t="shared" si="44"/>
        <v>3</v>
      </c>
      <c r="X114" s="36">
        <f t="shared" si="44"/>
        <v>3708</v>
      </c>
      <c r="Y114" s="36">
        <f t="shared" si="44"/>
        <v>233623000</v>
      </c>
      <c r="Z114" s="36">
        <f t="shared" si="44"/>
        <v>3</v>
      </c>
      <c r="AA114" s="36">
        <f t="shared" si="44"/>
        <v>3710</v>
      </c>
      <c r="AB114" s="36">
        <f t="shared" si="44"/>
        <v>233735000</v>
      </c>
      <c r="AC114" s="36">
        <f t="shared" si="44"/>
        <v>3</v>
      </c>
      <c r="AD114" s="36">
        <f t="shared" si="44"/>
        <v>3770</v>
      </c>
      <c r="AE114" s="36">
        <f t="shared" si="44"/>
        <v>508908000</v>
      </c>
      <c r="AF114" s="36">
        <f t="shared" si="44"/>
        <v>0</v>
      </c>
      <c r="AG114" s="36">
        <f t="shared" si="44"/>
        <v>0</v>
      </c>
      <c r="AH114" s="36">
        <f t="shared" si="44"/>
        <v>0</v>
      </c>
      <c r="AI114" s="36">
        <f t="shared" si="44"/>
        <v>3</v>
      </c>
      <c r="AJ114" s="36">
        <f t="shared" si="44"/>
        <v>3871</v>
      </c>
      <c r="AK114" s="36">
        <f t="shared" si="44"/>
        <v>348210000</v>
      </c>
      <c r="AL114" s="36">
        <f t="shared" si="44"/>
        <v>0</v>
      </c>
      <c r="AM114" s="36">
        <f t="shared" si="44"/>
        <v>0</v>
      </c>
      <c r="AN114" s="36">
        <f t="shared" si="44"/>
        <v>0</v>
      </c>
      <c r="AO114" s="43"/>
    </row>
    <row r="115" spans="1:41" ht="16.5" customHeight="1" x14ac:dyDescent="0.2">
      <c r="A115" s="30"/>
      <c r="B115" s="17" t="s">
        <v>29</v>
      </c>
      <c r="C115" s="38">
        <v>1</v>
      </c>
      <c r="D115" s="38">
        <v>1288</v>
      </c>
      <c r="E115" s="38"/>
      <c r="F115" s="38"/>
      <c r="G115" s="38"/>
      <c r="H115" s="38"/>
      <c r="I115" s="38"/>
      <c r="J115" s="38"/>
      <c r="K115" s="38">
        <v>1</v>
      </c>
      <c r="L115" s="38">
        <v>846</v>
      </c>
      <c r="M115" s="51">
        <v>48120000</v>
      </c>
      <c r="N115" s="38"/>
      <c r="O115" s="38"/>
      <c r="P115" s="38"/>
      <c r="Q115" s="38"/>
      <c r="R115" s="38"/>
      <c r="S115" s="38"/>
      <c r="T115" s="38"/>
      <c r="U115" s="38"/>
      <c r="V115" s="38"/>
      <c r="W115" s="38">
        <v>1</v>
      </c>
      <c r="X115" s="51">
        <v>1190</v>
      </c>
      <c r="Y115" s="51">
        <v>74989000</v>
      </c>
      <c r="Z115" s="51">
        <v>1</v>
      </c>
      <c r="AA115" s="51">
        <v>1190</v>
      </c>
      <c r="AB115" s="51">
        <v>74989000</v>
      </c>
      <c r="AC115" s="51">
        <v>1</v>
      </c>
      <c r="AD115" s="51">
        <v>1282</v>
      </c>
      <c r="AE115" s="51">
        <v>173028000</v>
      </c>
      <c r="AF115" s="38"/>
      <c r="AG115" s="38"/>
      <c r="AH115" s="38"/>
      <c r="AI115" s="38">
        <v>1</v>
      </c>
      <c r="AJ115" s="38">
        <v>1288</v>
      </c>
      <c r="AK115" s="38">
        <v>115920000</v>
      </c>
      <c r="AL115" s="38"/>
      <c r="AM115" s="38"/>
      <c r="AN115" s="38"/>
      <c r="AO115" s="38"/>
    </row>
    <row r="116" spans="1:41" ht="18.75" customHeight="1" x14ac:dyDescent="0.2">
      <c r="A116" s="30"/>
      <c r="B116" s="17" t="s">
        <v>30</v>
      </c>
      <c r="C116" s="38">
        <v>1</v>
      </c>
      <c r="D116" s="38">
        <v>1295</v>
      </c>
      <c r="E116" s="38"/>
      <c r="F116" s="38"/>
      <c r="G116" s="38"/>
      <c r="H116" s="38"/>
      <c r="I116" s="38"/>
      <c r="J116" s="38"/>
      <c r="K116" s="38">
        <v>1</v>
      </c>
      <c r="L116" s="38">
        <v>444</v>
      </c>
      <c r="M116" s="38">
        <v>329999000</v>
      </c>
      <c r="N116" s="38"/>
      <c r="O116" s="38"/>
      <c r="P116" s="38"/>
      <c r="Q116" s="38"/>
      <c r="R116" s="38"/>
      <c r="S116" s="38"/>
      <c r="T116" s="38"/>
      <c r="U116" s="38"/>
      <c r="V116" s="38"/>
      <c r="W116" s="38">
        <v>1</v>
      </c>
      <c r="X116" s="38">
        <v>1295</v>
      </c>
      <c r="Y116" s="38">
        <v>81585000</v>
      </c>
      <c r="Z116" s="38">
        <v>1</v>
      </c>
      <c r="AA116" s="38">
        <v>1297</v>
      </c>
      <c r="AB116" s="38">
        <v>81697000</v>
      </c>
      <c r="AC116" s="38">
        <v>1</v>
      </c>
      <c r="AD116" s="38">
        <v>1265</v>
      </c>
      <c r="AE116" s="38">
        <v>170775000</v>
      </c>
      <c r="AF116" s="38"/>
      <c r="AG116" s="38"/>
      <c r="AH116" s="38"/>
      <c r="AI116" s="38">
        <v>1</v>
      </c>
      <c r="AJ116" s="38">
        <v>1295</v>
      </c>
      <c r="AK116" s="38">
        <v>116550000</v>
      </c>
      <c r="AL116" s="38"/>
      <c r="AM116" s="38"/>
      <c r="AN116" s="38"/>
      <c r="AO116" s="38"/>
    </row>
    <row r="117" spans="1:41" ht="17.25" customHeight="1" x14ac:dyDescent="0.2">
      <c r="A117" s="30"/>
      <c r="B117" s="17" t="s">
        <v>31</v>
      </c>
      <c r="C117" s="38">
        <v>1</v>
      </c>
      <c r="D117" s="38">
        <v>1288</v>
      </c>
      <c r="E117" s="38"/>
      <c r="F117" s="38"/>
      <c r="G117" s="38"/>
      <c r="H117" s="38"/>
      <c r="I117" s="38"/>
      <c r="J117" s="38"/>
      <c r="K117" s="38">
        <v>1</v>
      </c>
      <c r="L117" s="38">
        <v>391</v>
      </c>
      <c r="M117" s="38">
        <v>179490000</v>
      </c>
      <c r="N117" s="38"/>
      <c r="O117" s="38"/>
      <c r="P117" s="38"/>
      <c r="Q117" s="38"/>
      <c r="R117" s="38"/>
      <c r="S117" s="38"/>
      <c r="T117" s="38"/>
      <c r="U117" s="38"/>
      <c r="V117" s="38"/>
      <c r="W117" s="38">
        <v>1</v>
      </c>
      <c r="X117" s="38">
        <v>1223</v>
      </c>
      <c r="Y117" s="38">
        <v>77049000</v>
      </c>
      <c r="Z117" s="38">
        <v>1</v>
      </c>
      <c r="AA117" s="38">
        <v>1223</v>
      </c>
      <c r="AB117" s="38">
        <v>77049000</v>
      </c>
      <c r="AC117" s="38">
        <v>1</v>
      </c>
      <c r="AD117" s="38">
        <v>1223</v>
      </c>
      <c r="AE117" s="38">
        <v>165105000</v>
      </c>
      <c r="AF117" s="38"/>
      <c r="AG117" s="38"/>
      <c r="AH117" s="38"/>
      <c r="AI117" s="38">
        <v>1</v>
      </c>
      <c r="AJ117" s="38">
        <v>1288</v>
      </c>
      <c r="AK117" s="38">
        <v>115740000</v>
      </c>
      <c r="AL117" s="38"/>
      <c r="AM117" s="38"/>
      <c r="AN117" s="38"/>
      <c r="AO117" s="38"/>
    </row>
    <row r="118" spans="1:41" ht="22.5" customHeight="1" x14ac:dyDescent="0.2">
      <c r="A118" s="23">
        <v>15</v>
      </c>
      <c r="B118" s="24" t="s">
        <v>99</v>
      </c>
      <c r="C118" s="36">
        <f t="shared" ref="C118:AN118" si="45">C119+C120+C121</f>
        <v>3</v>
      </c>
      <c r="D118" s="36">
        <f t="shared" si="45"/>
        <v>1454</v>
      </c>
      <c r="E118" s="36">
        <f t="shared" si="45"/>
        <v>0</v>
      </c>
      <c r="F118" s="36">
        <f t="shared" si="45"/>
        <v>0</v>
      </c>
      <c r="G118" s="36">
        <f t="shared" si="45"/>
        <v>0</v>
      </c>
      <c r="H118" s="36">
        <f t="shared" si="45"/>
        <v>0</v>
      </c>
      <c r="I118" s="36">
        <f t="shared" si="45"/>
        <v>0</v>
      </c>
      <c r="J118" s="36">
        <f t="shared" si="45"/>
        <v>0</v>
      </c>
      <c r="K118" s="36">
        <f t="shared" si="45"/>
        <v>3</v>
      </c>
      <c r="L118" s="36">
        <f t="shared" si="45"/>
        <v>1434</v>
      </c>
      <c r="M118" s="36">
        <f t="shared" si="45"/>
        <v>1488912300</v>
      </c>
      <c r="N118" s="36">
        <f t="shared" si="45"/>
        <v>1</v>
      </c>
      <c r="O118" s="36">
        <f t="shared" si="45"/>
        <v>327</v>
      </c>
      <c r="P118" s="36">
        <f t="shared" si="45"/>
        <v>178215</v>
      </c>
      <c r="Q118" s="36">
        <f t="shared" si="45"/>
        <v>0</v>
      </c>
      <c r="R118" s="36">
        <f t="shared" si="45"/>
        <v>0</v>
      </c>
      <c r="S118" s="36">
        <f t="shared" si="45"/>
        <v>0</v>
      </c>
      <c r="T118" s="36">
        <f t="shared" si="45"/>
        <v>0</v>
      </c>
      <c r="U118" s="36">
        <f t="shared" si="45"/>
        <v>0</v>
      </c>
      <c r="V118" s="36">
        <f t="shared" si="45"/>
        <v>0</v>
      </c>
      <c r="W118" s="36">
        <f t="shared" si="45"/>
        <v>3</v>
      </c>
      <c r="X118" s="36">
        <f t="shared" si="45"/>
        <v>1427</v>
      </c>
      <c r="Y118" s="36">
        <f t="shared" si="45"/>
        <v>99710000</v>
      </c>
      <c r="Z118" s="36">
        <f t="shared" si="45"/>
        <v>0</v>
      </c>
      <c r="AA118" s="36">
        <f t="shared" si="45"/>
        <v>0</v>
      </c>
      <c r="AB118" s="36">
        <f t="shared" si="45"/>
        <v>0</v>
      </c>
      <c r="AC118" s="36">
        <f t="shared" si="45"/>
        <v>3</v>
      </c>
      <c r="AD118" s="36">
        <f t="shared" si="45"/>
        <v>1426</v>
      </c>
      <c r="AE118" s="36">
        <f t="shared" si="45"/>
        <v>142600000</v>
      </c>
      <c r="AF118" s="36">
        <f t="shared" si="45"/>
        <v>0</v>
      </c>
      <c r="AG118" s="36">
        <f t="shared" si="45"/>
        <v>0</v>
      </c>
      <c r="AH118" s="36">
        <f t="shared" si="45"/>
        <v>0</v>
      </c>
      <c r="AI118" s="36">
        <f t="shared" si="45"/>
        <v>3</v>
      </c>
      <c r="AJ118" s="36">
        <f t="shared" si="45"/>
        <v>1427</v>
      </c>
      <c r="AK118" s="36">
        <f t="shared" si="45"/>
        <v>114160000</v>
      </c>
      <c r="AL118" s="36">
        <f t="shared" si="45"/>
        <v>0</v>
      </c>
      <c r="AM118" s="36">
        <f t="shared" si="45"/>
        <v>0</v>
      </c>
      <c r="AN118" s="36">
        <f t="shared" si="45"/>
        <v>0</v>
      </c>
      <c r="AO118" s="43"/>
    </row>
    <row r="119" spans="1:41" ht="16.5" customHeight="1" x14ac:dyDescent="0.2">
      <c r="A119" s="30"/>
      <c r="B119" s="17" t="s">
        <v>29</v>
      </c>
      <c r="C119" s="38">
        <v>1</v>
      </c>
      <c r="D119" s="38">
        <v>475</v>
      </c>
      <c r="E119" s="38"/>
      <c r="F119" s="38"/>
      <c r="G119" s="38"/>
      <c r="H119" s="38"/>
      <c r="I119" s="38"/>
      <c r="J119" s="38"/>
      <c r="K119" s="38">
        <v>1</v>
      </c>
      <c r="L119" s="38">
        <v>474</v>
      </c>
      <c r="M119" s="38">
        <v>472761000</v>
      </c>
      <c r="N119" s="38"/>
      <c r="O119" s="38"/>
      <c r="P119" s="38"/>
      <c r="Q119" s="38"/>
      <c r="R119" s="38"/>
      <c r="S119" s="38"/>
      <c r="T119" s="38"/>
      <c r="U119" s="38"/>
      <c r="V119" s="38"/>
      <c r="W119" s="38">
        <v>1</v>
      </c>
      <c r="X119" s="38">
        <v>466</v>
      </c>
      <c r="Y119" s="38">
        <v>32620000</v>
      </c>
      <c r="Z119" s="38">
        <v>0</v>
      </c>
      <c r="AA119" s="38">
        <v>0</v>
      </c>
      <c r="AB119" s="38">
        <v>0</v>
      </c>
      <c r="AC119" s="38">
        <v>1</v>
      </c>
      <c r="AD119" s="38">
        <v>465</v>
      </c>
      <c r="AE119" s="38">
        <v>46500000</v>
      </c>
      <c r="AF119" s="38">
        <v>0</v>
      </c>
      <c r="AG119" s="38">
        <v>0</v>
      </c>
      <c r="AH119" s="38">
        <v>0</v>
      </c>
      <c r="AI119" s="38">
        <v>1</v>
      </c>
      <c r="AJ119" s="38">
        <v>466</v>
      </c>
      <c r="AK119" s="38">
        <v>37280000</v>
      </c>
      <c r="AL119" s="38"/>
      <c r="AM119" s="38"/>
      <c r="AN119" s="38"/>
      <c r="AO119" s="38"/>
    </row>
    <row r="120" spans="1:41" ht="18.75" customHeight="1" x14ac:dyDescent="0.2">
      <c r="A120" s="30"/>
      <c r="B120" s="17" t="s">
        <v>30</v>
      </c>
      <c r="C120" s="38">
        <v>1</v>
      </c>
      <c r="D120" s="38">
        <v>480</v>
      </c>
      <c r="E120" s="38"/>
      <c r="F120" s="38"/>
      <c r="G120" s="38"/>
      <c r="H120" s="38"/>
      <c r="I120" s="38"/>
      <c r="J120" s="38"/>
      <c r="K120" s="38">
        <v>1</v>
      </c>
      <c r="L120" s="38">
        <v>471</v>
      </c>
      <c r="M120" s="38">
        <v>489979000</v>
      </c>
      <c r="N120" s="38"/>
      <c r="O120" s="38"/>
      <c r="P120" s="38"/>
      <c r="Q120" s="38"/>
      <c r="R120" s="38"/>
      <c r="S120" s="38"/>
      <c r="T120" s="38"/>
      <c r="U120" s="38"/>
      <c r="V120" s="38"/>
      <c r="W120" s="38">
        <v>1</v>
      </c>
      <c r="X120" s="38">
        <v>471</v>
      </c>
      <c r="Y120" s="38">
        <v>32790000</v>
      </c>
      <c r="Z120" s="38">
        <v>0</v>
      </c>
      <c r="AA120" s="38">
        <v>0</v>
      </c>
      <c r="AB120" s="38">
        <v>0</v>
      </c>
      <c r="AC120" s="38">
        <v>1</v>
      </c>
      <c r="AD120" s="38">
        <v>471</v>
      </c>
      <c r="AE120" s="38">
        <v>47100000</v>
      </c>
      <c r="AF120" s="38">
        <v>0</v>
      </c>
      <c r="AG120" s="38">
        <v>0</v>
      </c>
      <c r="AH120" s="38">
        <v>0</v>
      </c>
      <c r="AI120" s="38">
        <v>1</v>
      </c>
      <c r="AJ120" s="38">
        <v>471</v>
      </c>
      <c r="AK120" s="38">
        <v>37680000</v>
      </c>
      <c r="AL120" s="38"/>
      <c r="AM120" s="38"/>
      <c r="AN120" s="38"/>
      <c r="AO120" s="38"/>
    </row>
    <row r="121" spans="1:41" ht="17.25" customHeight="1" x14ac:dyDescent="0.2">
      <c r="A121" s="30"/>
      <c r="B121" s="17" t="s">
        <v>31</v>
      </c>
      <c r="C121" s="38">
        <v>1</v>
      </c>
      <c r="D121" s="38">
        <v>499</v>
      </c>
      <c r="E121" s="38"/>
      <c r="F121" s="38"/>
      <c r="G121" s="38"/>
      <c r="H121" s="38"/>
      <c r="I121" s="38"/>
      <c r="J121" s="38"/>
      <c r="K121" s="38">
        <v>1</v>
      </c>
      <c r="L121" s="38">
        <v>489</v>
      </c>
      <c r="M121" s="38">
        <v>526172300</v>
      </c>
      <c r="N121" s="38">
        <v>1</v>
      </c>
      <c r="O121" s="38">
        <v>327</v>
      </c>
      <c r="P121" s="38">
        <v>178215</v>
      </c>
      <c r="Q121" s="38"/>
      <c r="R121" s="38"/>
      <c r="S121" s="38"/>
      <c r="T121" s="38"/>
      <c r="U121" s="38"/>
      <c r="V121" s="38"/>
      <c r="W121" s="38">
        <v>1</v>
      </c>
      <c r="X121" s="38">
        <v>490</v>
      </c>
      <c r="Y121" s="38">
        <v>34300000</v>
      </c>
      <c r="Z121" s="38">
        <v>0</v>
      </c>
      <c r="AA121" s="38">
        <v>0</v>
      </c>
      <c r="AB121" s="38">
        <v>0</v>
      </c>
      <c r="AC121" s="38">
        <v>1</v>
      </c>
      <c r="AD121" s="38">
        <v>490</v>
      </c>
      <c r="AE121" s="38">
        <v>49000000</v>
      </c>
      <c r="AF121" s="38">
        <v>0</v>
      </c>
      <c r="AG121" s="38">
        <v>0</v>
      </c>
      <c r="AH121" s="38">
        <v>0</v>
      </c>
      <c r="AI121" s="38">
        <v>1</v>
      </c>
      <c r="AJ121" s="38">
        <v>490</v>
      </c>
      <c r="AK121" s="38">
        <v>39200000</v>
      </c>
      <c r="AL121" s="38"/>
      <c r="AM121" s="38"/>
      <c r="AN121" s="38"/>
      <c r="AO121" s="38"/>
    </row>
    <row r="122" spans="1:41" ht="22.5" customHeight="1" x14ac:dyDescent="0.2">
      <c r="A122" s="23">
        <v>16</v>
      </c>
      <c r="B122" s="24" t="s">
        <v>100</v>
      </c>
      <c r="C122" s="36">
        <f t="shared" ref="C122:AN122" si="46">C123+C124+C125</f>
        <v>3</v>
      </c>
      <c r="D122" s="36">
        <f t="shared" si="46"/>
        <v>2008</v>
      </c>
      <c r="E122" s="36">
        <f t="shared" si="46"/>
        <v>0</v>
      </c>
      <c r="F122" s="36">
        <f t="shared" si="46"/>
        <v>0</v>
      </c>
      <c r="G122" s="36">
        <f t="shared" si="46"/>
        <v>0</v>
      </c>
      <c r="H122" s="36">
        <f t="shared" si="46"/>
        <v>0</v>
      </c>
      <c r="I122" s="36">
        <f t="shared" si="46"/>
        <v>0</v>
      </c>
      <c r="J122" s="36">
        <f t="shared" si="46"/>
        <v>0</v>
      </c>
      <c r="K122" s="36">
        <f t="shared" si="46"/>
        <v>3</v>
      </c>
      <c r="L122" s="36">
        <f t="shared" si="46"/>
        <v>1062</v>
      </c>
      <c r="M122" s="36">
        <f t="shared" si="46"/>
        <v>541915000</v>
      </c>
      <c r="N122" s="36">
        <f t="shared" si="46"/>
        <v>0</v>
      </c>
      <c r="O122" s="36">
        <f t="shared" si="46"/>
        <v>0</v>
      </c>
      <c r="P122" s="36">
        <f t="shared" si="46"/>
        <v>0</v>
      </c>
      <c r="Q122" s="36">
        <f t="shared" si="46"/>
        <v>0</v>
      </c>
      <c r="R122" s="36">
        <f t="shared" si="46"/>
        <v>0</v>
      </c>
      <c r="S122" s="36">
        <f t="shared" si="46"/>
        <v>0</v>
      </c>
      <c r="T122" s="36">
        <f t="shared" si="46"/>
        <v>0</v>
      </c>
      <c r="U122" s="36">
        <f t="shared" si="46"/>
        <v>0</v>
      </c>
      <c r="V122" s="36">
        <f t="shared" si="46"/>
        <v>0</v>
      </c>
      <c r="W122" s="36">
        <f t="shared" si="46"/>
        <v>3</v>
      </c>
      <c r="X122" s="36">
        <f t="shared" si="46"/>
        <v>1970</v>
      </c>
      <c r="Y122" s="36">
        <f t="shared" si="46"/>
        <v>141840000</v>
      </c>
      <c r="Z122" s="36">
        <f t="shared" si="46"/>
        <v>3</v>
      </c>
      <c r="AA122" s="36">
        <f t="shared" si="46"/>
        <v>1970</v>
      </c>
      <c r="AB122" s="36">
        <f t="shared" si="46"/>
        <v>174030000</v>
      </c>
      <c r="AC122" s="36">
        <f t="shared" si="46"/>
        <v>3</v>
      </c>
      <c r="AD122" s="36">
        <f t="shared" si="46"/>
        <v>1970</v>
      </c>
      <c r="AE122" s="36">
        <f t="shared" si="46"/>
        <v>230490000</v>
      </c>
      <c r="AF122" s="36">
        <f t="shared" si="46"/>
        <v>0</v>
      </c>
      <c r="AG122" s="36">
        <f t="shared" si="46"/>
        <v>0</v>
      </c>
      <c r="AH122" s="36">
        <f t="shared" si="46"/>
        <v>0</v>
      </c>
      <c r="AI122" s="36">
        <f t="shared" si="46"/>
        <v>3</v>
      </c>
      <c r="AJ122" s="36">
        <f t="shared" si="46"/>
        <v>1970</v>
      </c>
      <c r="AK122" s="36">
        <f t="shared" si="46"/>
        <v>157600000</v>
      </c>
      <c r="AL122" s="36">
        <f t="shared" si="46"/>
        <v>3</v>
      </c>
      <c r="AM122" s="36">
        <f t="shared" si="46"/>
        <v>623</v>
      </c>
      <c r="AN122" s="36">
        <f t="shared" si="46"/>
        <v>56040000</v>
      </c>
      <c r="AO122" s="43"/>
    </row>
    <row r="123" spans="1:41" ht="16.5" customHeight="1" x14ac:dyDescent="0.2">
      <c r="A123" s="30"/>
      <c r="B123" s="17" t="s">
        <v>29</v>
      </c>
      <c r="C123" s="38">
        <v>1</v>
      </c>
      <c r="D123" s="38">
        <v>676</v>
      </c>
      <c r="E123" s="38"/>
      <c r="F123" s="38"/>
      <c r="G123" s="38"/>
      <c r="H123" s="38"/>
      <c r="I123" s="38"/>
      <c r="J123" s="38"/>
      <c r="K123" s="38">
        <v>1</v>
      </c>
      <c r="L123" s="38">
        <v>198</v>
      </c>
      <c r="M123" s="38">
        <f t="shared" ref="M123:M124" si="47">L123*630000</f>
        <v>124740000</v>
      </c>
      <c r="N123" s="38"/>
      <c r="O123" s="38"/>
      <c r="P123" s="38"/>
      <c r="Q123" s="38"/>
      <c r="R123" s="38"/>
      <c r="S123" s="38"/>
      <c r="T123" s="38"/>
      <c r="U123" s="38"/>
      <c r="V123" s="38"/>
      <c r="W123" s="38">
        <v>1</v>
      </c>
      <c r="X123" s="38">
        <v>673</v>
      </c>
      <c r="Y123" s="38">
        <f t="shared" ref="Y123:Y125" si="48">X123*72000</f>
        <v>48456000</v>
      </c>
      <c r="Z123" s="38">
        <v>1</v>
      </c>
      <c r="AA123" s="38">
        <v>673</v>
      </c>
      <c r="AB123" s="38">
        <f t="shared" ref="AB123:AB124" si="49">AA123*90000</f>
        <v>60570000</v>
      </c>
      <c r="AC123" s="38">
        <v>1</v>
      </c>
      <c r="AD123" s="38">
        <v>673</v>
      </c>
      <c r="AE123" s="38">
        <f t="shared" ref="AE123:AE125" si="50">AD123*117000</f>
        <v>78741000</v>
      </c>
      <c r="AF123" s="38">
        <v>0</v>
      </c>
      <c r="AG123" s="38">
        <v>0</v>
      </c>
      <c r="AH123" s="38">
        <f t="shared" ref="AH123:AH125" si="51">AG123*72000</f>
        <v>0</v>
      </c>
      <c r="AI123" s="38">
        <v>1</v>
      </c>
      <c r="AJ123" s="38">
        <v>673</v>
      </c>
      <c r="AK123" s="38">
        <f t="shared" ref="AK123:AK125" si="52">AJ123*80000</f>
        <v>53840000</v>
      </c>
      <c r="AL123" s="38">
        <v>1</v>
      </c>
      <c r="AM123" s="38">
        <v>198</v>
      </c>
      <c r="AN123" s="38">
        <f t="shared" ref="AN123:AN124" si="53">AM123*90000</f>
        <v>17820000</v>
      </c>
      <c r="AO123" s="38"/>
    </row>
    <row r="124" spans="1:41" ht="18.75" customHeight="1" x14ac:dyDescent="0.2">
      <c r="A124" s="30"/>
      <c r="B124" s="17" t="s">
        <v>30</v>
      </c>
      <c r="C124" s="38">
        <v>1</v>
      </c>
      <c r="D124" s="38">
        <v>659</v>
      </c>
      <c r="E124" s="38"/>
      <c r="F124" s="38"/>
      <c r="G124" s="38"/>
      <c r="H124" s="38"/>
      <c r="I124" s="38"/>
      <c r="J124" s="38"/>
      <c r="K124" s="38">
        <v>1</v>
      </c>
      <c r="L124" s="38">
        <v>210</v>
      </c>
      <c r="M124" s="38">
        <f t="shared" si="47"/>
        <v>132300000</v>
      </c>
      <c r="N124" s="38"/>
      <c r="O124" s="38"/>
      <c r="P124" s="38"/>
      <c r="Q124" s="38"/>
      <c r="R124" s="38"/>
      <c r="S124" s="38"/>
      <c r="T124" s="38"/>
      <c r="U124" s="38"/>
      <c r="V124" s="38"/>
      <c r="W124" s="38">
        <v>1</v>
      </c>
      <c r="X124" s="38">
        <v>643</v>
      </c>
      <c r="Y124" s="38">
        <f t="shared" si="48"/>
        <v>46296000</v>
      </c>
      <c r="Z124" s="38">
        <v>1</v>
      </c>
      <c r="AA124" s="38">
        <v>643</v>
      </c>
      <c r="AB124" s="38">
        <f t="shared" si="49"/>
        <v>57870000</v>
      </c>
      <c r="AC124" s="38">
        <v>1</v>
      </c>
      <c r="AD124" s="38">
        <v>643</v>
      </c>
      <c r="AE124" s="38">
        <f t="shared" si="50"/>
        <v>75231000</v>
      </c>
      <c r="AF124" s="38">
        <v>0</v>
      </c>
      <c r="AG124" s="38">
        <v>0</v>
      </c>
      <c r="AH124" s="38">
        <f t="shared" si="51"/>
        <v>0</v>
      </c>
      <c r="AI124" s="38">
        <v>1</v>
      </c>
      <c r="AJ124" s="38">
        <v>643</v>
      </c>
      <c r="AK124" s="38">
        <f t="shared" si="52"/>
        <v>51440000</v>
      </c>
      <c r="AL124" s="38">
        <v>1</v>
      </c>
      <c r="AM124" s="38">
        <v>210</v>
      </c>
      <c r="AN124" s="38">
        <f t="shared" si="53"/>
        <v>18900000</v>
      </c>
      <c r="AO124" s="38"/>
    </row>
    <row r="125" spans="1:41" ht="17.25" customHeight="1" x14ac:dyDescent="0.2">
      <c r="A125" s="30"/>
      <c r="B125" s="17" t="s">
        <v>31</v>
      </c>
      <c r="C125" s="38">
        <v>1</v>
      </c>
      <c r="D125" s="38">
        <v>673</v>
      </c>
      <c r="E125" s="38"/>
      <c r="F125" s="38"/>
      <c r="G125" s="38"/>
      <c r="H125" s="38"/>
      <c r="I125" s="38"/>
      <c r="J125" s="38"/>
      <c r="K125" s="38">
        <v>1</v>
      </c>
      <c r="L125" s="38">
        <v>654</v>
      </c>
      <c r="M125" s="38">
        <v>284875000</v>
      </c>
      <c r="N125" s="38"/>
      <c r="O125" s="38"/>
      <c r="P125" s="38"/>
      <c r="Q125" s="38"/>
      <c r="R125" s="38"/>
      <c r="S125" s="38"/>
      <c r="T125" s="38"/>
      <c r="U125" s="38"/>
      <c r="V125" s="38"/>
      <c r="W125" s="38">
        <v>1</v>
      </c>
      <c r="X125" s="38">
        <v>654</v>
      </c>
      <c r="Y125" s="38">
        <f t="shared" si="48"/>
        <v>47088000</v>
      </c>
      <c r="Z125" s="38">
        <v>1</v>
      </c>
      <c r="AA125" s="38">
        <v>654</v>
      </c>
      <c r="AB125" s="38">
        <f>AA125*85000</f>
        <v>55590000</v>
      </c>
      <c r="AC125" s="38">
        <v>1</v>
      </c>
      <c r="AD125" s="38">
        <v>654</v>
      </c>
      <c r="AE125" s="38">
        <f t="shared" si="50"/>
        <v>76518000</v>
      </c>
      <c r="AF125" s="38">
        <v>0</v>
      </c>
      <c r="AG125" s="38">
        <v>0</v>
      </c>
      <c r="AH125" s="38">
        <f t="shared" si="51"/>
        <v>0</v>
      </c>
      <c r="AI125" s="38">
        <v>1</v>
      </c>
      <c r="AJ125" s="38">
        <v>654</v>
      </c>
      <c r="AK125" s="38">
        <f t="shared" si="52"/>
        <v>52320000</v>
      </c>
      <c r="AL125" s="38">
        <v>1</v>
      </c>
      <c r="AM125" s="38">
        <v>215</v>
      </c>
      <c r="AN125" s="38">
        <v>19320000</v>
      </c>
      <c r="AO125" s="38"/>
    </row>
    <row r="126" spans="1:41" ht="22.5" customHeight="1" x14ac:dyDescent="0.2">
      <c r="A126" s="23">
        <v>17</v>
      </c>
      <c r="B126" s="24" t="s">
        <v>101</v>
      </c>
      <c r="C126" s="36">
        <f t="shared" ref="C126:AN126" si="54">C127+C128+C129</f>
        <v>3</v>
      </c>
      <c r="D126" s="36">
        <f t="shared" si="54"/>
        <v>1864</v>
      </c>
      <c r="E126" s="36">
        <f t="shared" si="54"/>
        <v>0</v>
      </c>
      <c r="F126" s="36">
        <f t="shared" si="54"/>
        <v>0</v>
      </c>
      <c r="G126" s="36">
        <f t="shared" si="54"/>
        <v>0</v>
      </c>
      <c r="H126" s="36">
        <f t="shared" si="54"/>
        <v>0</v>
      </c>
      <c r="I126" s="36">
        <f t="shared" si="54"/>
        <v>0</v>
      </c>
      <c r="J126" s="36">
        <f t="shared" si="54"/>
        <v>0</v>
      </c>
      <c r="K126" s="36">
        <f t="shared" si="54"/>
        <v>3</v>
      </c>
      <c r="L126" s="36">
        <f t="shared" si="54"/>
        <v>1690</v>
      </c>
      <c r="M126" s="36">
        <f t="shared" si="54"/>
        <v>1567787000</v>
      </c>
      <c r="N126" s="36">
        <f t="shared" si="54"/>
        <v>1</v>
      </c>
      <c r="O126" s="36">
        <f t="shared" si="54"/>
        <v>153</v>
      </c>
      <c r="P126" s="36">
        <f t="shared" si="54"/>
        <v>91800000</v>
      </c>
      <c r="Q126" s="36">
        <f t="shared" si="54"/>
        <v>0</v>
      </c>
      <c r="R126" s="36">
        <f t="shared" si="54"/>
        <v>0</v>
      </c>
      <c r="S126" s="36">
        <f t="shared" si="54"/>
        <v>0</v>
      </c>
      <c r="T126" s="36">
        <f t="shared" si="54"/>
        <v>0</v>
      </c>
      <c r="U126" s="36">
        <f t="shared" si="54"/>
        <v>0</v>
      </c>
      <c r="V126" s="36">
        <f t="shared" si="54"/>
        <v>0</v>
      </c>
      <c r="W126" s="36">
        <f t="shared" si="54"/>
        <v>3</v>
      </c>
      <c r="X126" s="36">
        <f t="shared" si="54"/>
        <v>1867</v>
      </c>
      <c r="Y126" s="36">
        <f t="shared" si="54"/>
        <v>134300000</v>
      </c>
      <c r="Z126" s="36">
        <f t="shared" si="54"/>
        <v>3</v>
      </c>
      <c r="AA126" s="36">
        <f t="shared" si="54"/>
        <v>1865</v>
      </c>
      <c r="AB126" s="36">
        <f t="shared" si="54"/>
        <v>123464000</v>
      </c>
      <c r="AC126" s="36">
        <f t="shared" si="54"/>
        <v>3</v>
      </c>
      <c r="AD126" s="36">
        <f t="shared" si="54"/>
        <v>1867</v>
      </c>
      <c r="AE126" s="36">
        <f t="shared" si="54"/>
        <v>255873000</v>
      </c>
      <c r="AF126" s="36">
        <f t="shared" si="54"/>
        <v>0</v>
      </c>
      <c r="AG126" s="36">
        <f t="shared" si="54"/>
        <v>0</v>
      </c>
      <c r="AH126" s="36">
        <f t="shared" si="54"/>
        <v>0</v>
      </c>
      <c r="AI126" s="36">
        <f t="shared" si="54"/>
        <v>3</v>
      </c>
      <c r="AJ126" s="36">
        <f t="shared" si="54"/>
        <v>1860</v>
      </c>
      <c r="AK126" s="36">
        <f t="shared" si="54"/>
        <v>148659000</v>
      </c>
      <c r="AL126" s="36">
        <f t="shared" si="54"/>
        <v>3</v>
      </c>
      <c r="AM126" s="36">
        <f t="shared" si="54"/>
        <v>587</v>
      </c>
      <c r="AN126" s="36">
        <f t="shared" si="54"/>
        <v>77202000</v>
      </c>
      <c r="AO126" s="43"/>
    </row>
    <row r="127" spans="1:41" ht="16.5" customHeight="1" x14ac:dyDescent="0.2">
      <c r="A127" s="30"/>
      <c r="B127" s="17" t="s">
        <v>29</v>
      </c>
      <c r="C127" s="38">
        <v>1</v>
      </c>
      <c r="D127" s="38">
        <v>620</v>
      </c>
      <c r="E127" s="38"/>
      <c r="F127" s="38"/>
      <c r="G127" s="38"/>
      <c r="H127" s="38"/>
      <c r="I127" s="38"/>
      <c r="J127" s="38"/>
      <c r="K127" s="38">
        <v>1</v>
      </c>
      <c r="L127" s="38">
        <v>591</v>
      </c>
      <c r="M127" s="38">
        <v>407330000</v>
      </c>
      <c r="N127" s="38"/>
      <c r="O127" s="38"/>
      <c r="P127" s="38"/>
      <c r="Q127" s="38"/>
      <c r="R127" s="38"/>
      <c r="S127" s="38"/>
      <c r="T127" s="38"/>
      <c r="U127" s="38"/>
      <c r="V127" s="38"/>
      <c r="W127" s="38">
        <v>1</v>
      </c>
      <c r="X127" s="38">
        <v>620</v>
      </c>
      <c r="Y127" s="38">
        <v>44640000</v>
      </c>
      <c r="Z127" s="38">
        <v>1</v>
      </c>
      <c r="AA127" s="38">
        <v>620</v>
      </c>
      <c r="AB127" s="38">
        <v>44640000</v>
      </c>
      <c r="AC127" s="38">
        <v>1</v>
      </c>
      <c r="AD127" s="38">
        <v>620</v>
      </c>
      <c r="AE127" s="38">
        <v>87700000</v>
      </c>
      <c r="AF127" s="38"/>
      <c r="AG127" s="38"/>
      <c r="AH127" s="38"/>
      <c r="AI127" s="38">
        <v>1</v>
      </c>
      <c r="AJ127" s="38">
        <v>616</v>
      </c>
      <c r="AK127" s="38">
        <v>49300000</v>
      </c>
      <c r="AL127" s="38">
        <v>1</v>
      </c>
      <c r="AM127" s="38">
        <v>188</v>
      </c>
      <c r="AN127" s="38">
        <v>22662000</v>
      </c>
      <c r="AO127" s="40"/>
    </row>
    <row r="128" spans="1:41" ht="18.75" customHeight="1" x14ac:dyDescent="0.2">
      <c r="A128" s="30"/>
      <c r="B128" s="17" t="s">
        <v>30</v>
      </c>
      <c r="C128" s="38">
        <v>1</v>
      </c>
      <c r="D128" s="38">
        <v>622</v>
      </c>
      <c r="E128" s="38"/>
      <c r="F128" s="38"/>
      <c r="G128" s="38"/>
      <c r="H128" s="38"/>
      <c r="I128" s="38"/>
      <c r="J128" s="38"/>
      <c r="K128" s="38">
        <v>1</v>
      </c>
      <c r="L128" s="38">
        <v>594</v>
      </c>
      <c r="M128" s="38">
        <v>604780000</v>
      </c>
      <c r="N128" s="38"/>
      <c r="O128" s="38"/>
      <c r="P128" s="38"/>
      <c r="Q128" s="38"/>
      <c r="R128" s="38"/>
      <c r="S128" s="38"/>
      <c r="T128" s="38"/>
      <c r="U128" s="38"/>
      <c r="V128" s="38"/>
      <c r="W128" s="38">
        <v>1</v>
      </c>
      <c r="X128" s="38">
        <v>622</v>
      </c>
      <c r="Y128" s="38">
        <v>44784000</v>
      </c>
      <c r="Z128" s="38">
        <v>1</v>
      </c>
      <c r="AA128" s="38">
        <v>622</v>
      </c>
      <c r="AB128" s="38">
        <v>34020000</v>
      </c>
      <c r="AC128" s="38">
        <v>1</v>
      </c>
      <c r="AD128" s="38">
        <v>622</v>
      </c>
      <c r="AE128" s="38">
        <v>83970000</v>
      </c>
      <c r="AF128" s="38"/>
      <c r="AG128" s="38"/>
      <c r="AH128" s="38"/>
      <c r="AI128" s="38">
        <v>1</v>
      </c>
      <c r="AJ128" s="38">
        <v>622</v>
      </c>
      <c r="AK128" s="38">
        <v>49700000</v>
      </c>
      <c r="AL128" s="38">
        <v>1</v>
      </c>
      <c r="AM128" s="38">
        <v>208</v>
      </c>
      <c r="AN128" s="38">
        <v>37350000</v>
      </c>
      <c r="AO128" s="40"/>
    </row>
    <row r="129" spans="1:41" ht="17.25" customHeight="1" x14ac:dyDescent="0.2">
      <c r="A129" s="30"/>
      <c r="B129" s="17" t="s">
        <v>31</v>
      </c>
      <c r="C129" s="38">
        <v>1</v>
      </c>
      <c r="D129" s="38">
        <v>622</v>
      </c>
      <c r="E129" s="38"/>
      <c r="F129" s="38"/>
      <c r="G129" s="38"/>
      <c r="H129" s="38"/>
      <c r="I129" s="38"/>
      <c r="J129" s="38"/>
      <c r="K129" s="38">
        <v>1</v>
      </c>
      <c r="L129" s="38">
        <v>505</v>
      </c>
      <c r="M129" s="38">
        <v>555677000</v>
      </c>
      <c r="N129" s="38">
        <v>1</v>
      </c>
      <c r="O129" s="38">
        <v>153</v>
      </c>
      <c r="P129" s="38">
        <v>91800000</v>
      </c>
      <c r="Q129" s="38"/>
      <c r="R129" s="38"/>
      <c r="S129" s="38"/>
      <c r="T129" s="38"/>
      <c r="U129" s="38"/>
      <c r="V129" s="38"/>
      <c r="W129" s="38">
        <v>1</v>
      </c>
      <c r="X129" s="38">
        <v>625</v>
      </c>
      <c r="Y129" s="38">
        <v>44876000</v>
      </c>
      <c r="Z129" s="38">
        <v>1</v>
      </c>
      <c r="AA129" s="38">
        <v>623</v>
      </c>
      <c r="AB129" s="38">
        <v>44804000</v>
      </c>
      <c r="AC129" s="38">
        <v>1</v>
      </c>
      <c r="AD129" s="38">
        <v>625</v>
      </c>
      <c r="AE129" s="38">
        <v>84203000</v>
      </c>
      <c r="AF129" s="38"/>
      <c r="AG129" s="38"/>
      <c r="AH129" s="38"/>
      <c r="AI129" s="38">
        <v>1</v>
      </c>
      <c r="AJ129" s="38">
        <v>622</v>
      </c>
      <c r="AK129" s="38">
        <v>49659000</v>
      </c>
      <c r="AL129" s="38">
        <v>1</v>
      </c>
      <c r="AM129" s="38">
        <v>191</v>
      </c>
      <c r="AN129" s="38">
        <v>17190000</v>
      </c>
      <c r="AO129" s="40"/>
    </row>
    <row r="130" spans="1:41" ht="22.5" customHeight="1" x14ac:dyDescent="0.2">
      <c r="A130" s="23">
        <v>18</v>
      </c>
      <c r="B130" s="24" t="s">
        <v>102</v>
      </c>
      <c r="C130" s="36">
        <f t="shared" ref="C130:AN130" si="55">C131+C132+C133</f>
        <v>3</v>
      </c>
      <c r="D130" s="36">
        <f t="shared" si="55"/>
        <v>1888</v>
      </c>
      <c r="E130" s="36">
        <f t="shared" si="55"/>
        <v>0</v>
      </c>
      <c r="F130" s="36">
        <f t="shared" si="55"/>
        <v>0</v>
      </c>
      <c r="G130" s="36">
        <f t="shared" si="55"/>
        <v>0</v>
      </c>
      <c r="H130" s="36">
        <f t="shared" si="55"/>
        <v>0</v>
      </c>
      <c r="I130" s="36">
        <f t="shared" si="55"/>
        <v>0</v>
      </c>
      <c r="J130" s="36">
        <f t="shared" si="55"/>
        <v>0</v>
      </c>
      <c r="K130" s="36">
        <f t="shared" si="55"/>
        <v>3</v>
      </c>
      <c r="L130" s="36">
        <f t="shared" si="55"/>
        <v>1846</v>
      </c>
      <c r="M130" s="36">
        <f t="shared" si="55"/>
        <v>898587350</v>
      </c>
      <c r="N130" s="36">
        <f t="shared" si="55"/>
        <v>2</v>
      </c>
      <c r="O130" s="36">
        <f t="shared" si="55"/>
        <v>715</v>
      </c>
      <c r="P130" s="36">
        <f t="shared" si="55"/>
        <v>337000000</v>
      </c>
      <c r="Q130" s="36">
        <f t="shared" si="55"/>
        <v>0</v>
      </c>
      <c r="R130" s="36">
        <f t="shared" si="55"/>
        <v>0</v>
      </c>
      <c r="S130" s="36">
        <f t="shared" si="55"/>
        <v>0</v>
      </c>
      <c r="T130" s="36">
        <f t="shared" si="55"/>
        <v>0</v>
      </c>
      <c r="U130" s="36">
        <f t="shared" si="55"/>
        <v>0</v>
      </c>
      <c r="V130" s="36">
        <f t="shared" si="55"/>
        <v>0</v>
      </c>
      <c r="W130" s="36">
        <f t="shared" si="55"/>
        <v>3</v>
      </c>
      <c r="X130" s="36">
        <f t="shared" si="55"/>
        <v>1877</v>
      </c>
      <c r="Y130" s="36">
        <f t="shared" si="55"/>
        <v>134976000</v>
      </c>
      <c r="Z130" s="36">
        <f t="shared" si="55"/>
        <v>3</v>
      </c>
      <c r="AA130" s="36">
        <f t="shared" si="55"/>
        <v>1877</v>
      </c>
      <c r="AB130" s="36">
        <f t="shared" si="55"/>
        <v>135080000</v>
      </c>
      <c r="AC130" s="36">
        <f t="shared" si="55"/>
        <v>3</v>
      </c>
      <c r="AD130" s="36">
        <f t="shared" si="55"/>
        <v>1856</v>
      </c>
      <c r="AE130" s="36">
        <f t="shared" si="55"/>
        <v>200355000</v>
      </c>
      <c r="AF130" s="36">
        <f t="shared" si="55"/>
        <v>0</v>
      </c>
      <c r="AG130" s="36">
        <f t="shared" si="55"/>
        <v>0</v>
      </c>
      <c r="AH130" s="36">
        <f t="shared" si="55"/>
        <v>0</v>
      </c>
      <c r="AI130" s="36">
        <f t="shared" si="55"/>
        <v>3</v>
      </c>
      <c r="AJ130" s="36">
        <f t="shared" si="55"/>
        <v>1854</v>
      </c>
      <c r="AK130" s="36">
        <f t="shared" si="55"/>
        <v>147732000</v>
      </c>
      <c r="AL130" s="36">
        <f t="shared" si="55"/>
        <v>0</v>
      </c>
      <c r="AM130" s="36">
        <f t="shared" si="55"/>
        <v>0</v>
      </c>
      <c r="AN130" s="36">
        <f t="shared" si="55"/>
        <v>0</v>
      </c>
      <c r="AO130" s="43"/>
    </row>
    <row r="131" spans="1:41" ht="16.5" customHeight="1" x14ac:dyDescent="0.2">
      <c r="A131" s="30"/>
      <c r="B131" s="34" t="s">
        <v>29</v>
      </c>
      <c r="C131" s="38">
        <v>1</v>
      </c>
      <c r="D131" s="38">
        <v>656</v>
      </c>
      <c r="E131" s="38"/>
      <c r="F131" s="38"/>
      <c r="G131" s="38"/>
      <c r="H131" s="38"/>
      <c r="I131" s="38"/>
      <c r="J131" s="38"/>
      <c r="K131" s="38">
        <v>1</v>
      </c>
      <c r="L131" s="38">
        <v>629</v>
      </c>
      <c r="M131" s="38">
        <v>248229500</v>
      </c>
      <c r="N131" s="38"/>
      <c r="O131" s="38"/>
      <c r="P131" s="38"/>
      <c r="Q131" s="38"/>
      <c r="R131" s="38"/>
      <c r="S131" s="38"/>
      <c r="T131" s="38"/>
      <c r="U131" s="38"/>
      <c r="V131" s="38"/>
      <c r="W131" s="38">
        <v>1</v>
      </c>
      <c r="X131" s="38">
        <v>656</v>
      </c>
      <c r="Y131" s="38">
        <v>47176000</v>
      </c>
      <c r="Z131" s="38">
        <v>1</v>
      </c>
      <c r="AA131" s="38">
        <v>656</v>
      </c>
      <c r="AB131" s="38">
        <v>47208000</v>
      </c>
      <c r="AC131" s="38">
        <v>1</v>
      </c>
      <c r="AD131" s="38">
        <v>636</v>
      </c>
      <c r="AE131" s="38">
        <v>68655000</v>
      </c>
      <c r="AF131" s="38"/>
      <c r="AG131" s="38"/>
      <c r="AH131" s="38"/>
      <c r="AI131" s="38">
        <v>1</v>
      </c>
      <c r="AJ131" s="38">
        <v>634</v>
      </c>
      <c r="AK131" s="38">
        <v>50172000</v>
      </c>
      <c r="AL131" s="38"/>
      <c r="AM131" s="38"/>
      <c r="AN131" s="38"/>
      <c r="AO131" s="38"/>
    </row>
    <row r="132" spans="1:41" ht="18.75" customHeight="1" x14ac:dyDescent="0.2">
      <c r="A132" s="30"/>
      <c r="B132" s="34" t="s">
        <v>30</v>
      </c>
      <c r="C132" s="38">
        <v>1</v>
      </c>
      <c r="D132" s="38">
        <v>624</v>
      </c>
      <c r="E132" s="38"/>
      <c r="F132" s="38"/>
      <c r="G132" s="38"/>
      <c r="H132" s="38"/>
      <c r="I132" s="38"/>
      <c r="J132" s="38"/>
      <c r="K132" s="38">
        <v>1</v>
      </c>
      <c r="L132" s="38">
        <v>623</v>
      </c>
      <c r="M132" s="38">
        <v>293287800</v>
      </c>
      <c r="N132" s="38">
        <v>1</v>
      </c>
      <c r="O132" s="38">
        <v>305</v>
      </c>
      <c r="P132" s="38">
        <v>152500000</v>
      </c>
      <c r="Q132" s="38"/>
      <c r="R132" s="38"/>
      <c r="S132" s="38"/>
      <c r="T132" s="38"/>
      <c r="U132" s="38"/>
      <c r="V132" s="38"/>
      <c r="W132" s="38">
        <v>1</v>
      </c>
      <c r="X132" s="38">
        <v>613</v>
      </c>
      <c r="Y132" s="38">
        <v>44024000</v>
      </c>
      <c r="Z132" s="38">
        <v>1</v>
      </c>
      <c r="AA132" s="38">
        <v>613</v>
      </c>
      <c r="AB132" s="38">
        <v>44096000</v>
      </c>
      <c r="AC132" s="38">
        <v>1</v>
      </c>
      <c r="AD132" s="38">
        <v>612</v>
      </c>
      <c r="AE132" s="38">
        <v>66036000</v>
      </c>
      <c r="AF132" s="38"/>
      <c r="AG132" s="38"/>
      <c r="AH132" s="38"/>
      <c r="AI132" s="38">
        <v>1</v>
      </c>
      <c r="AJ132" s="38">
        <v>612</v>
      </c>
      <c r="AK132" s="38">
        <v>48920000</v>
      </c>
      <c r="AL132" s="38"/>
      <c r="AM132" s="38"/>
      <c r="AN132" s="38"/>
      <c r="AO132" s="38"/>
    </row>
    <row r="133" spans="1:41" ht="17.25" customHeight="1" x14ac:dyDescent="0.2">
      <c r="A133" s="30"/>
      <c r="B133" s="34" t="s">
        <v>31</v>
      </c>
      <c r="C133" s="38">
        <v>1</v>
      </c>
      <c r="D133" s="38">
        <v>608</v>
      </c>
      <c r="E133" s="38"/>
      <c r="F133" s="38"/>
      <c r="G133" s="38"/>
      <c r="H133" s="38"/>
      <c r="I133" s="38"/>
      <c r="J133" s="38"/>
      <c r="K133" s="38">
        <v>1</v>
      </c>
      <c r="L133" s="38">
        <v>594</v>
      </c>
      <c r="M133" s="38">
        <v>357070050</v>
      </c>
      <c r="N133" s="38">
        <v>1</v>
      </c>
      <c r="O133" s="38">
        <v>410</v>
      </c>
      <c r="P133" s="38">
        <v>184500000</v>
      </c>
      <c r="Q133" s="38"/>
      <c r="R133" s="38"/>
      <c r="S133" s="38"/>
      <c r="T133" s="38"/>
      <c r="U133" s="38"/>
      <c r="V133" s="38"/>
      <c r="W133" s="38">
        <v>1</v>
      </c>
      <c r="X133" s="38">
        <v>608</v>
      </c>
      <c r="Y133" s="38">
        <v>43776000</v>
      </c>
      <c r="Z133" s="38">
        <v>1</v>
      </c>
      <c r="AA133" s="38">
        <v>608</v>
      </c>
      <c r="AB133" s="38">
        <v>43776000</v>
      </c>
      <c r="AC133" s="38">
        <v>1</v>
      </c>
      <c r="AD133" s="38">
        <v>608</v>
      </c>
      <c r="AE133" s="38">
        <v>65664000</v>
      </c>
      <c r="AF133" s="38"/>
      <c r="AG133" s="38"/>
      <c r="AH133" s="38"/>
      <c r="AI133" s="38">
        <v>1</v>
      </c>
      <c r="AJ133" s="38">
        <v>608</v>
      </c>
      <c r="AK133" s="38">
        <v>48640000</v>
      </c>
      <c r="AL133" s="38"/>
      <c r="AM133" s="38"/>
      <c r="AN133" s="38"/>
      <c r="AO133" s="38"/>
    </row>
    <row r="134" spans="1:41" ht="22.5" customHeight="1" x14ac:dyDescent="0.2">
      <c r="A134" s="23">
        <v>19</v>
      </c>
      <c r="B134" s="24" t="s">
        <v>103</v>
      </c>
      <c r="C134" s="36">
        <f t="shared" ref="C134:AN134" si="56">C135+C136+C137</f>
        <v>3</v>
      </c>
      <c r="D134" s="36">
        <f t="shared" si="56"/>
        <v>2831</v>
      </c>
      <c r="E134" s="36">
        <f t="shared" si="56"/>
        <v>0</v>
      </c>
      <c r="F134" s="36">
        <f t="shared" si="56"/>
        <v>0</v>
      </c>
      <c r="G134" s="36">
        <f t="shared" si="56"/>
        <v>0</v>
      </c>
      <c r="H134" s="36">
        <f t="shared" si="56"/>
        <v>0</v>
      </c>
      <c r="I134" s="36">
        <f t="shared" si="56"/>
        <v>0</v>
      </c>
      <c r="J134" s="36">
        <f t="shared" si="56"/>
        <v>0</v>
      </c>
      <c r="K134" s="36">
        <f t="shared" si="56"/>
        <v>3</v>
      </c>
      <c r="L134" s="36">
        <f t="shared" si="56"/>
        <v>2822</v>
      </c>
      <c r="M134" s="36">
        <f t="shared" si="56"/>
        <v>1221840000</v>
      </c>
      <c r="N134" s="36">
        <f t="shared" si="56"/>
        <v>3</v>
      </c>
      <c r="O134" s="36">
        <f t="shared" si="56"/>
        <v>2818</v>
      </c>
      <c r="P134" s="36">
        <f t="shared" si="56"/>
        <v>140900000</v>
      </c>
      <c r="Q134" s="36">
        <f t="shared" si="56"/>
        <v>0</v>
      </c>
      <c r="R134" s="36">
        <f t="shared" si="56"/>
        <v>0</v>
      </c>
      <c r="S134" s="36">
        <f t="shared" si="56"/>
        <v>0</v>
      </c>
      <c r="T134" s="36">
        <f t="shared" si="56"/>
        <v>0</v>
      </c>
      <c r="U134" s="36">
        <f t="shared" si="56"/>
        <v>0</v>
      </c>
      <c r="V134" s="36">
        <f t="shared" si="56"/>
        <v>0</v>
      </c>
      <c r="W134" s="36">
        <f t="shared" si="56"/>
        <v>3</v>
      </c>
      <c r="X134" s="36">
        <f t="shared" si="56"/>
        <v>2812</v>
      </c>
      <c r="Y134" s="36">
        <f t="shared" si="56"/>
        <v>202464000</v>
      </c>
      <c r="Z134" s="36">
        <f t="shared" si="56"/>
        <v>3</v>
      </c>
      <c r="AA134" s="36">
        <f t="shared" si="56"/>
        <v>2738</v>
      </c>
      <c r="AB134" s="36">
        <f t="shared" si="56"/>
        <v>197136000</v>
      </c>
      <c r="AC134" s="36">
        <f t="shared" si="56"/>
        <v>3</v>
      </c>
      <c r="AD134" s="36">
        <f t="shared" si="56"/>
        <v>2810</v>
      </c>
      <c r="AE134" s="36">
        <f t="shared" si="56"/>
        <v>328770000</v>
      </c>
      <c r="AF134" s="36">
        <f t="shared" si="56"/>
        <v>3</v>
      </c>
      <c r="AG134" s="36">
        <f t="shared" si="56"/>
        <v>919</v>
      </c>
      <c r="AH134" s="36">
        <f t="shared" si="56"/>
        <v>73520000</v>
      </c>
      <c r="AI134" s="36">
        <f t="shared" si="56"/>
        <v>3</v>
      </c>
      <c r="AJ134" s="36">
        <f t="shared" si="56"/>
        <v>2811</v>
      </c>
      <c r="AK134" s="36">
        <f t="shared" si="56"/>
        <v>421650000</v>
      </c>
      <c r="AL134" s="36">
        <f t="shared" si="56"/>
        <v>0</v>
      </c>
      <c r="AM134" s="36">
        <f t="shared" si="56"/>
        <v>0</v>
      </c>
      <c r="AN134" s="36">
        <f t="shared" si="56"/>
        <v>0</v>
      </c>
      <c r="AO134" s="43"/>
    </row>
    <row r="135" spans="1:41" ht="16.5" customHeight="1" x14ac:dyDescent="0.2">
      <c r="A135" s="30"/>
      <c r="B135" s="17" t="s">
        <v>29</v>
      </c>
      <c r="C135" s="38">
        <v>1</v>
      </c>
      <c r="D135" s="38">
        <v>975</v>
      </c>
      <c r="E135" s="38"/>
      <c r="F135" s="38"/>
      <c r="G135" s="38"/>
      <c r="H135" s="38"/>
      <c r="I135" s="38"/>
      <c r="J135" s="38"/>
      <c r="K135" s="38">
        <v>1</v>
      </c>
      <c r="L135" s="38">
        <v>972</v>
      </c>
      <c r="M135" s="38">
        <v>38800000</v>
      </c>
      <c r="N135" s="38">
        <v>1</v>
      </c>
      <c r="O135" s="38">
        <v>970</v>
      </c>
      <c r="P135" s="38">
        <v>48500000</v>
      </c>
      <c r="Q135" s="38"/>
      <c r="R135" s="38"/>
      <c r="S135" s="38"/>
      <c r="T135" s="38"/>
      <c r="U135" s="38"/>
      <c r="V135" s="38"/>
      <c r="W135" s="38">
        <v>1</v>
      </c>
      <c r="X135" s="38">
        <v>972</v>
      </c>
      <c r="Y135" s="38">
        <v>69984000</v>
      </c>
      <c r="Z135" s="38">
        <v>1</v>
      </c>
      <c r="AA135" s="38">
        <v>951</v>
      </c>
      <c r="AB135" s="38">
        <v>68472000</v>
      </c>
      <c r="AC135" s="38">
        <v>1</v>
      </c>
      <c r="AD135" s="38">
        <v>972</v>
      </c>
      <c r="AE135" s="38">
        <v>113724000</v>
      </c>
      <c r="AF135" s="38">
        <v>1</v>
      </c>
      <c r="AG135" s="38">
        <v>285</v>
      </c>
      <c r="AH135" s="38">
        <v>22800000</v>
      </c>
      <c r="AI135" s="38">
        <v>1</v>
      </c>
      <c r="AJ135" s="38">
        <v>972</v>
      </c>
      <c r="AK135" s="38">
        <v>145800000</v>
      </c>
      <c r="AL135" s="38"/>
      <c r="AM135" s="38"/>
      <c r="AN135" s="38"/>
      <c r="AO135" s="38"/>
    </row>
    <row r="136" spans="1:41" ht="18.75" customHeight="1" x14ac:dyDescent="0.2">
      <c r="A136" s="30"/>
      <c r="B136" s="17" t="s">
        <v>30</v>
      </c>
      <c r="C136" s="38">
        <v>1</v>
      </c>
      <c r="D136" s="38">
        <v>941</v>
      </c>
      <c r="E136" s="38"/>
      <c r="F136" s="38"/>
      <c r="G136" s="38"/>
      <c r="H136" s="38"/>
      <c r="I136" s="38"/>
      <c r="J136" s="38"/>
      <c r="K136" s="38">
        <v>1</v>
      </c>
      <c r="L136" s="38">
        <v>937</v>
      </c>
      <c r="M136" s="38">
        <v>562200000</v>
      </c>
      <c r="N136" s="38">
        <v>1</v>
      </c>
      <c r="O136" s="38">
        <v>935</v>
      </c>
      <c r="P136" s="38">
        <v>46750000</v>
      </c>
      <c r="Q136" s="38"/>
      <c r="R136" s="38"/>
      <c r="S136" s="38"/>
      <c r="T136" s="38"/>
      <c r="U136" s="38"/>
      <c r="V136" s="38"/>
      <c r="W136" s="38">
        <v>1</v>
      </c>
      <c r="X136" s="38">
        <v>927</v>
      </c>
      <c r="Y136" s="38">
        <v>66744000</v>
      </c>
      <c r="Z136" s="38">
        <v>1</v>
      </c>
      <c r="AA136" s="38">
        <v>900</v>
      </c>
      <c r="AB136" s="38">
        <v>64800000</v>
      </c>
      <c r="AC136" s="38">
        <v>1</v>
      </c>
      <c r="AD136" s="38">
        <v>926</v>
      </c>
      <c r="AE136" s="38">
        <v>108342000</v>
      </c>
      <c r="AF136" s="38">
        <v>1</v>
      </c>
      <c r="AG136" s="38">
        <v>311</v>
      </c>
      <c r="AH136" s="38">
        <v>24880000</v>
      </c>
      <c r="AI136" s="38">
        <v>1</v>
      </c>
      <c r="AJ136" s="38">
        <v>927</v>
      </c>
      <c r="AK136" s="38">
        <v>139050000</v>
      </c>
      <c r="AL136" s="38"/>
      <c r="AM136" s="38"/>
      <c r="AN136" s="38"/>
      <c r="AO136" s="38"/>
    </row>
    <row r="137" spans="1:41" ht="17.25" customHeight="1" x14ac:dyDescent="0.2">
      <c r="A137" s="30"/>
      <c r="B137" s="17" t="s">
        <v>31</v>
      </c>
      <c r="C137" s="38">
        <v>1</v>
      </c>
      <c r="D137" s="38">
        <v>915</v>
      </c>
      <c r="E137" s="38"/>
      <c r="F137" s="38"/>
      <c r="G137" s="38"/>
      <c r="H137" s="38"/>
      <c r="I137" s="38"/>
      <c r="J137" s="38"/>
      <c r="K137" s="38">
        <v>1</v>
      </c>
      <c r="L137" s="38">
        <v>913</v>
      </c>
      <c r="M137" s="38">
        <v>620840000</v>
      </c>
      <c r="N137" s="38">
        <v>1</v>
      </c>
      <c r="O137" s="38">
        <v>913</v>
      </c>
      <c r="P137" s="38">
        <v>45650000</v>
      </c>
      <c r="Q137" s="38"/>
      <c r="R137" s="38"/>
      <c r="S137" s="38"/>
      <c r="T137" s="38"/>
      <c r="U137" s="38"/>
      <c r="V137" s="38"/>
      <c r="W137" s="38">
        <v>1</v>
      </c>
      <c r="X137" s="38">
        <v>913</v>
      </c>
      <c r="Y137" s="38">
        <v>65736000</v>
      </c>
      <c r="Z137" s="38">
        <v>1</v>
      </c>
      <c r="AA137" s="38">
        <v>887</v>
      </c>
      <c r="AB137" s="38">
        <v>63864000</v>
      </c>
      <c r="AC137" s="38">
        <v>1</v>
      </c>
      <c r="AD137" s="38">
        <v>912</v>
      </c>
      <c r="AE137" s="38">
        <v>106704000</v>
      </c>
      <c r="AF137" s="38">
        <v>1</v>
      </c>
      <c r="AG137" s="38">
        <v>323</v>
      </c>
      <c r="AH137" s="38">
        <v>25840000</v>
      </c>
      <c r="AI137" s="38">
        <v>1</v>
      </c>
      <c r="AJ137" s="38">
        <v>912</v>
      </c>
      <c r="AK137" s="38">
        <v>136800000</v>
      </c>
      <c r="AL137" s="38"/>
      <c r="AM137" s="38"/>
      <c r="AN137" s="38"/>
      <c r="AO137" s="38"/>
    </row>
    <row r="138" spans="1:41" ht="22.5" customHeight="1" x14ac:dyDescent="0.2">
      <c r="A138" s="23">
        <v>20</v>
      </c>
      <c r="B138" s="24" t="s">
        <v>104</v>
      </c>
      <c r="C138" s="36">
        <f t="shared" ref="C138:AN138" si="57">C139+C140+C141</f>
        <v>3</v>
      </c>
      <c r="D138" s="36">
        <f t="shared" si="57"/>
        <v>2545</v>
      </c>
      <c r="E138" s="36">
        <f t="shared" si="57"/>
        <v>0</v>
      </c>
      <c r="F138" s="36">
        <f t="shared" si="57"/>
        <v>0</v>
      </c>
      <c r="G138" s="36">
        <f t="shared" si="57"/>
        <v>0</v>
      </c>
      <c r="H138" s="36">
        <f t="shared" si="57"/>
        <v>0</v>
      </c>
      <c r="I138" s="36">
        <f t="shared" si="57"/>
        <v>0</v>
      </c>
      <c r="J138" s="36">
        <f t="shared" si="57"/>
        <v>0</v>
      </c>
      <c r="K138" s="36">
        <f t="shared" si="57"/>
        <v>2</v>
      </c>
      <c r="L138" s="36">
        <f t="shared" si="57"/>
        <v>1416</v>
      </c>
      <c r="M138" s="36">
        <f t="shared" si="57"/>
        <v>1379136000</v>
      </c>
      <c r="N138" s="36">
        <f t="shared" si="57"/>
        <v>0</v>
      </c>
      <c r="O138" s="36">
        <f t="shared" si="57"/>
        <v>0</v>
      </c>
      <c r="P138" s="36">
        <f t="shared" si="57"/>
        <v>0</v>
      </c>
      <c r="Q138" s="36">
        <f t="shared" si="57"/>
        <v>0</v>
      </c>
      <c r="R138" s="36">
        <f t="shared" si="57"/>
        <v>0</v>
      </c>
      <c r="S138" s="36">
        <f t="shared" si="57"/>
        <v>0</v>
      </c>
      <c r="T138" s="36">
        <f t="shared" si="57"/>
        <v>0</v>
      </c>
      <c r="U138" s="36">
        <f t="shared" si="57"/>
        <v>0</v>
      </c>
      <c r="V138" s="36">
        <f t="shared" si="57"/>
        <v>0</v>
      </c>
      <c r="W138" s="36">
        <f t="shared" si="57"/>
        <v>2</v>
      </c>
      <c r="X138" s="36">
        <f t="shared" si="57"/>
        <v>1696</v>
      </c>
      <c r="Y138" s="36">
        <f t="shared" si="57"/>
        <v>30461000</v>
      </c>
      <c r="Z138" s="36">
        <f t="shared" si="57"/>
        <v>2</v>
      </c>
      <c r="AA138" s="36">
        <f t="shared" si="57"/>
        <v>1696</v>
      </c>
      <c r="AB138" s="36">
        <f t="shared" si="57"/>
        <v>61032000</v>
      </c>
      <c r="AC138" s="36">
        <f t="shared" si="57"/>
        <v>3</v>
      </c>
      <c r="AD138" s="36">
        <f t="shared" si="57"/>
        <v>2545</v>
      </c>
      <c r="AE138" s="36">
        <f t="shared" si="57"/>
        <v>244172000</v>
      </c>
      <c r="AF138" s="36">
        <f t="shared" si="57"/>
        <v>0</v>
      </c>
      <c r="AG138" s="36">
        <f t="shared" si="57"/>
        <v>0</v>
      </c>
      <c r="AH138" s="36">
        <f t="shared" si="57"/>
        <v>0</v>
      </c>
      <c r="AI138" s="36">
        <f t="shared" si="57"/>
        <v>3</v>
      </c>
      <c r="AJ138" s="36">
        <f t="shared" si="57"/>
        <v>2545</v>
      </c>
      <c r="AK138" s="36">
        <f t="shared" si="57"/>
        <v>203480000</v>
      </c>
      <c r="AL138" s="36">
        <f t="shared" si="57"/>
        <v>3</v>
      </c>
      <c r="AM138" s="36">
        <f t="shared" si="57"/>
        <v>823</v>
      </c>
      <c r="AN138" s="36">
        <f t="shared" si="57"/>
        <v>112719000</v>
      </c>
      <c r="AO138" s="43"/>
    </row>
    <row r="139" spans="1:41" ht="16.5" customHeight="1" x14ac:dyDescent="0.2">
      <c r="A139" s="30"/>
      <c r="B139" s="17" t="s">
        <v>29</v>
      </c>
      <c r="C139" s="38">
        <v>1</v>
      </c>
      <c r="D139" s="38">
        <v>847</v>
      </c>
      <c r="E139" s="38"/>
      <c r="F139" s="38"/>
      <c r="G139" s="38"/>
      <c r="H139" s="38"/>
      <c r="I139" s="38"/>
      <c r="J139" s="38"/>
      <c r="K139" s="38"/>
      <c r="L139" s="38">
        <v>0</v>
      </c>
      <c r="M139" s="38">
        <v>0</v>
      </c>
      <c r="N139" s="38"/>
      <c r="O139" s="38"/>
      <c r="P139" s="38"/>
      <c r="Q139" s="38"/>
      <c r="R139" s="38"/>
      <c r="S139" s="38"/>
      <c r="T139" s="38"/>
      <c r="U139" s="38"/>
      <c r="V139" s="38"/>
      <c r="W139" s="38">
        <v>1</v>
      </c>
      <c r="X139" s="38">
        <v>847</v>
      </c>
      <c r="Y139" s="38">
        <v>15198000</v>
      </c>
      <c r="Z139" s="38">
        <v>1</v>
      </c>
      <c r="AA139" s="38">
        <v>847</v>
      </c>
      <c r="AB139" s="38">
        <v>15246000</v>
      </c>
      <c r="AC139" s="38">
        <v>1</v>
      </c>
      <c r="AD139" s="38">
        <v>847</v>
      </c>
      <c r="AE139" s="38">
        <v>76170000</v>
      </c>
      <c r="AF139" s="38">
        <v>0</v>
      </c>
      <c r="AG139" s="38">
        <v>0</v>
      </c>
      <c r="AH139" s="38">
        <v>0</v>
      </c>
      <c r="AI139" s="38">
        <v>1</v>
      </c>
      <c r="AJ139" s="38">
        <v>847</v>
      </c>
      <c r="AK139" s="38">
        <v>67720000</v>
      </c>
      <c r="AL139" s="38">
        <v>1</v>
      </c>
      <c r="AM139" s="38">
        <v>285</v>
      </c>
      <c r="AN139" s="38">
        <f>(285*33000)+(206*33000)</f>
        <v>16203000</v>
      </c>
      <c r="AO139" s="38"/>
    </row>
    <row r="140" spans="1:41" ht="18.75" customHeight="1" x14ac:dyDescent="0.2">
      <c r="A140" s="30"/>
      <c r="B140" s="17" t="s">
        <v>30</v>
      </c>
      <c r="C140" s="38">
        <v>1</v>
      </c>
      <c r="D140" s="38">
        <v>849</v>
      </c>
      <c r="E140" s="38"/>
      <c r="F140" s="38"/>
      <c r="G140" s="38"/>
      <c r="H140" s="38"/>
      <c r="I140" s="38"/>
      <c r="J140" s="38"/>
      <c r="K140" s="38">
        <v>1</v>
      </c>
      <c r="L140" s="38">
        <v>567</v>
      </c>
      <c r="M140" s="38">
        <v>595486000</v>
      </c>
      <c r="N140" s="38"/>
      <c r="O140" s="38"/>
      <c r="P140" s="38"/>
      <c r="Q140" s="38"/>
      <c r="R140" s="38"/>
      <c r="S140" s="38"/>
      <c r="T140" s="38"/>
      <c r="U140" s="38"/>
      <c r="V140" s="38"/>
      <c r="W140" s="38">
        <v>1</v>
      </c>
      <c r="X140" s="38">
        <v>849</v>
      </c>
      <c r="Y140" s="38">
        <v>15263000</v>
      </c>
      <c r="Z140" s="38">
        <v>1</v>
      </c>
      <c r="AA140" s="38">
        <v>849</v>
      </c>
      <c r="AB140" s="38">
        <v>45786000</v>
      </c>
      <c r="AC140" s="38">
        <v>1</v>
      </c>
      <c r="AD140" s="38">
        <v>849</v>
      </c>
      <c r="AE140" s="38">
        <v>76310000</v>
      </c>
      <c r="AF140" s="38">
        <v>0</v>
      </c>
      <c r="AG140" s="38">
        <v>0</v>
      </c>
      <c r="AH140" s="38">
        <v>0</v>
      </c>
      <c r="AI140" s="38">
        <v>1</v>
      </c>
      <c r="AJ140" s="38">
        <v>849</v>
      </c>
      <c r="AK140" s="38">
        <v>67840000</v>
      </c>
      <c r="AL140" s="38">
        <v>1</v>
      </c>
      <c r="AM140" s="38">
        <v>264</v>
      </c>
      <c r="AN140" s="38">
        <v>47196000</v>
      </c>
      <c r="AO140" s="38"/>
    </row>
    <row r="141" spans="1:41" ht="17.25" customHeight="1" x14ac:dyDescent="0.2">
      <c r="A141" s="30"/>
      <c r="B141" s="17" t="s">
        <v>31</v>
      </c>
      <c r="C141" s="38">
        <v>1</v>
      </c>
      <c r="D141" s="38">
        <v>849</v>
      </c>
      <c r="E141" s="38"/>
      <c r="F141" s="38"/>
      <c r="G141" s="38"/>
      <c r="H141" s="38"/>
      <c r="I141" s="38"/>
      <c r="J141" s="38"/>
      <c r="K141" s="38">
        <v>1</v>
      </c>
      <c r="L141" s="38">
        <v>849</v>
      </c>
      <c r="M141" s="38">
        <v>783650000</v>
      </c>
      <c r="N141" s="38"/>
      <c r="O141" s="38"/>
      <c r="P141" s="38"/>
      <c r="Q141" s="38"/>
      <c r="R141" s="38"/>
      <c r="S141" s="38"/>
      <c r="T141" s="38"/>
      <c r="U141" s="38"/>
      <c r="V141" s="38"/>
      <c r="W141" s="54"/>
      <c r="X141" s="54">
        <v>0</v>
      </c>
      <c r="Y141" s="54">
        <v>0</v>
      </c>
      <c r="Z141" s="38"/>
      <c r="AA141" s="38">
        <v>0</v>
      </c>
      <c r="AB141" s="38">
        <v>0</v>
      </c>
      <c r="AC141" s="38">
        <v>1</v>
      </c>
      <c r="AD141" s="38">
        <v>849</v>
      </c>
      <c r="AE141" s="38">
        <f>AD141*108000</f>
        <v>91692000</v>
      </c>
      <c r="AF141" s="38">
        <v>0</v>
      </c>
      <c r="AG141" s="38">
        <v>0</v>
      </c>
      <c r="AH141" s="38">
        <v>0</v>
      </c>
      <c r="AI141" s="38">
        <v>1</v>
      </c>
      <c r="AJ141" s="38">
        <v>849</v>
      </c>
      <c r="AK141" s="38">
        <f>AJ141*80000</f>
        <v>67920000</v>
      </c>
      <c r="AL141" s="38">
        <v>1</v>
      </c>
      <c r="AM141" s="38">
        <v>274</v>
      </c>
      <c r="AN141" s="38">
        <f>AM141*90000*2</f>
        <v>49320000</v>
      </c>
      <c r="AO141" s="38"/>
    </row>
    <row r="142" spans="1:41" ht="22.5" customHeight="1" x14ac:dyDescent="0.2">
      <c r="A142" s="23">
        <v>21</v>
      </c>
      <c r="B142" s="24" t="s">
        <v>105</v>
      </c>
      <c r="C142" s="36">
        <f t="shared" ref="C142:AN142" si="58">C143+C144+C145</f>
        <v>3</v>
      </c>
      <c r="D142" s="36">
        <f t="shared" si="58"/>
        <v>1195</v>
      </c>
      <c r="E142" s="36">
        <f t="shared" si="58"/>
        <v>0</v>
      </c>
      <c r="F142" s="36">
        <f t="shared" si="58"/>
        <v>0</v>
      </c>
      <c r="G142" s="36">
        <f t="shared" si="58"/>
        <v>0</v>
      </c>
      <c r="H142" s="36">
        <f t="shared" si="58"/>
        <v>0</v>
      </c>
      <c r="I142" s="36">
        <f t="shared" si="58"/>
        <v>0</v>
      </c>
      <c r="J142" s="36">
        <f t="shared" si="58"/>
        <v>0</v>
      </c>
      <c r="K142" s="36">
        <f t="shared" si="58"/>
        <v>2</v>
      </c>
      <c r="L142" s="36">
        <f t="shared" si="58"/>
        <v>381</v>
      </c>
      <c r="M142" s="36">
        <f t="shared" si="58"/>
        <v>135927000</v>
      </c>
      <c r="N142" s="36">
        <f t="shared" si="58"/>
        <v>0</v>
      </c>
      <c r="O142" s="36">
        <f t="shared" si="58"/>
        <v>0</v>
      </c>
      <c r="P142" s="36">
        <f t="shared" si="58"/>
        <v>0</v>
      </c>
      <c r="Q142" s="36">
        <f t="shared" si="58"/>
        <v>0</v>
      </c>
      <c r="R142" s="36">
        <f t="shared" si="58"/>
        <v>0</v>
      </c>
      <c r="S142" s="36">
        <f t="shared" si="58"/>
        <v>0</v>
      </c>
      <c r="T142" s="36">
        <f t="shared" si="58"/>
        <v>0</v>
      </c>
      <c r="U142" s="36">
        <f t="shared" si="58"/>
        <v>0</v>
      </c>
      <c r="V142" s="36">
        <f t="shared" si="58"/>
        <v>0</v>
      </c>
      <c r="W142" s="36">
        <f t="shared" si="58"/>
        <v>0</v>
      </c>
      <c r="X142" s="36">
        <f t="shared" si="58"/>
        <v>0</v>
      </c>
      <c r="Y142" s="36">
        <f t="shared" si="58"/>
        <v>0</v>
      </c>
      <c r="Z142" s="36">
        <f t="shared" si="58"/>
        <v>0</v>
      </c>
      <c r="AA142" s="36">
        <f t="shared" si="58"/>
        <v>0</v>
      </c>
      <c r="AB142" s="36">
        <f t="shared" si="58"/>
        <v>0</v>
      </c>
      <c r="AC142" s="36">
        <f t="shared" si="58"/>
        <v>3</v>
      </c>
      <c r="AD142" s="36">
        <f t="shared" si="58"/>
        <v>1195</v>
      </c>
      <c r="AE142" s="36">
        <f t="shared" si="58"/>
        <v>114516000</v>
      </c>
      <c r="AF142" s="36">
        <f t="shared" si="58"/>
        <v>0</v>
      </c>
      <c r="AG142" s="36">
        <f t="shared" si="58"/>
        <v>0</v>
      </c>
      <c r="AH142" s="36">
        <f t="shared" si="58"/>
        <v>0</v>
      </c>
      <c r="AI142" s="36">
        <f t="shared" si="58"/>
        <v>3</v>
      </c>
      <c r="AJ142" s="36">
        <f t="shared" si="58"/>
        <v>1195</v>
      </c>
      <c r="AK142" s="36">
        <f t="shared" si="58"/>
        <v>79440000</v>
      </c>
      <c r="AL142" s="36">
        <f t="shared" si="58"/>
        <v>0</v>
      </c>
      <c r="AM142" s="36">
        <f t="shared" si="58"/>
        <v>0</v>
      </c>
      <c r="AN142" s="36">
        <f t="shared" si="58"/>
        <v>0</v>
      </c>
      <c r="AO142" s="43"/>
    </row>
    <row r="143" spans="1:41" ht="16.5" customHeight="1" x14ac:dyDescent="0.2">
      <c r="A143" s="30"/>
      <c r="B143" s="17" t="s">
        <v>29</v>
      </c>
      <c r="C143" s="35">
        <v>1</v>
      </c>
      <c r="D143" s="35">
        <v>423</v>
      </c>
      <c r="E143" s="35"/>
      <c r="F143" s="35"/>
      <c r="G143" s="35"/>
      <c r="H143" s="35"/>
      <c r="I143" s="35"/>
      <c r="J143" s="35"/>
      <c r="K143" s="35">
        <v>0</v>
      </c>
      <c r="L143" s="35">
        <v>0</v>
      </c>
      <c r="M143" s="35">
        <v>0</v>
      </c>
      <c r="N143" s="35"/>
      <c r="O143" s="35"/>
      <c r="P143" s="35"/>
      <c r="Q143" s="35"/>
      <c r="R143" s="35"/>
      <c r="S143" s="35"/>
      <c r="T143" s="35"/>
      <c r="U143" s="35"/>
      <c r="V143" s="35"/>
      <c r="W143" s="35"/>
      <c r="X143" s="35"/>
      <c r="Y143" s="35"/>
      <c r="Z143" s="35"/>
      <c r="AA143" s="35"/>
      <c r="AB143" s="35"/>
      <c r="AC143" s="35">
        <v>1</v>
      </c>
      <c r="AD143" s="35">
        <v>423</v>
      </c>
      <c r="AE143" s="35">
        <v>38070000</v>
      </c>
      <c r="AF143" s="35">
        <v>0</v>
      </c>
      <c r="AG143" s="35">
        <v>0</v>
      </c>
      <c r="AH143" s="35">
        <v>0</v>
      </c>
      <c r="AI143" s="35">
        <v>1</v>
      </c>
      <c r="AJ143" s="35">
        <v>423</v>
      </c>
      <c r="AK143" s="35">
        <v>25380000</v>
      </c>
      <c r="AL143" s="35"/>
      <c r="AM143" s="35"/>
      <c r="AN143" s="35"/>
      <c r="AO143" s="35"/>
    </row>
    <row r="144" spans="1:41" ht="18.75" customHeight="1" x14ac:dyDescent="0.2">
      <c r="A144" s="30"/>
      <c r="B144" s="17" t="s">
        <v>30</v>
      </c>
      <c r="C144" s="35">
        <v>1</v>
      </c>
      <c r="D144" s="35">
        <v>385</v>
      </c>
      <c r="E144" s="35"/>
      <c r="F144" s="35"/>
      <c r="G144" s="35"/>
      <c r="H144" s="35"/>
      <c r="I144" s="35"/>
      <c r="J144" s="35"/>
      <c r="K144" s="35">
        <v>1</v>
      </c>
      <c r="L144" s="35">
        <v>126</v>
      </c>
      <c r="M144" s="35">
        <v>49680000</v>
      </c>
      <c r="N144" s="35"/>
      <c r="O144" s="35"/>
      <c r="P144" s="35"/>
      <c r="Q144" s="35"/>
      <c r="R144" s="35"/>
      <c r="S144" s="35"/>
      <c r="T144" s="35"/>
      <c r="U144" s="35"/>
      <c r="V144" s="35"/>
      <c r="W144" s="35"/>
      <c r="X144" s="35"/>
      <c r="Y144" s="35"/>
      <c r="Z144" s="35"/>
      <c r="AA144" s="35"/>
      <c r="AB144" s="35"/>
      <c r="AC144" s="35">
        <v>1</v>
      </c>
      <c r="AD144" s="35">
        <v>385</v>
      </c>
      <c r="AE144" s="35">
        <v>34650000</v>
      </c>
      <c r="AF144" s="35">
        <v>0</v>
      </c>
      <c r="AG144" s="35">
        <v>0</v>
      </c>
      <c r="AH144" s="35">
        <v>0</v>
      </c>
      <c r="AI144" s="35">
        <v>1</v>
      </c>
      <c r="AJ144" s="35">
        <v>385</v>
      </c>
      <c r="AK144" s="35">
        <v>23100000</v>
      </c>
      <c r="AL144" s="35"/>
      <c r="AM144" s="35"/>
      <c r="AN144" s="35"/>
      <c r="AO144" s="35"/>
    </row>
    <row r="145" spans="1:41" ht="17.25" customHeight="1" x14ac:dyDescent="0.2">
      <c r="A145" s="30"/>
      <c r="B145" s="17" t="s">
        <v>31</v>
      </c>
      <c r="C145" s="35">
        <v>1</v>
      </c>
      <c r="D145" s="35">
        <v>387</v>
      </c>
      <c r="E145" s="35"/>
      <c r="F145" s="35"/>
      <c r="G145" s="35"/>
      <c r="H145" s="35"/>
      <c r="I145" s="35"/>
      <c r="J145" s="35"/>
      <c r="K145" s="35">
        <v>1</v>
      </c>
      <c r="L145" s="35">
        <v>255</v>
      </c>
      <c r="M145" s="35">
        <v>86247000</v>
      </c>
      <c r="N145" s="35"/>
      <c r="O145" s="35"/>
      <c r="P145" s="35"/>
      <c r="Q145" s="35"/>
      <c r="R145" s="35"/>
      <c r="S145" s="35"/>
      <c r="T145" s="35"/>
      <c r="U145" s="35"/>
      <c r="V145" s="35"/>
      <c r="W145" s="35"/>
      <c r="X145" s="35"/>
      <c r="Y145" s="35"/>
      <c r="Z145" s="35"/>
      <c r="AA145" s="35"/>
      <c r="AB145" s="35"/>
      <c r="AC145" s="35">
        <v>1</v>
      </c>
      <c r="AD145" s="35">
        <v>387</v>
      </c>
      <c r="AE145" s="35">
        <v>41796000</v>
      </c>
      <c r="AF145" s="35">
        <v>0</v>
      </c>
      <c r="AG145" s="35">
        <v>0</v>
      </c>
      <c r="AH145" s="35">
        <v>0</v>
      </c>
      <c r="AI145" s="35">
        <v>1</v>
      </c>
      <c r="AJ145" s="35">
        <v>387</v>
      </c>
      <c r="AK145" s="35">
        <v>30960000</v>
      </c>
      <c r="AL145" s="35"/>
      <c r="AM145" s="35"/>
      <c r="AN145" s="35"/>
      <c r="AO145" s="35"/>
    </row>
    <row r="146" spans="1:41" ht="22.5" customHeight="1" x14ac:dyDescent="0.2">
      <c r="A146" s="23">
        <v>22</v>
      </c>
      <c r="B146" s="24" t="s">
        <v>106</v>
      </c>
      <c r="C146" s="36">
        <f t="shared" ref="C146:AN146" si="59">C147+C148+C149</f>
        <v>3</v>
      </c>
      <c r="D146" s="36">
        <f t="shared" si="59"/>
        <v>3399</v>
      </c>
      <c r="E146" s="36">
        <f t="shared" si="59"/>
        <v>0</v>
      </c>
      <c r="F146" s="36">
        <f t="shared" si="59"/>
        <v>0</v>
      </c>
      <c r="G146" s="36">
        <f t="shared" si="59"/>
        <v>0</v>
      </c>
      <c r="H146" s="36">
        <f t="shared" si="59"/>
        <v>0</v>
      </c>
      <c r="I146" s="36">
        <f t="shared" si="59"/>
        <v>0</v>
      </c>
      <c r="J146" s="36">
        <f t="shared" si="59"/>
        <v>0</v>
      </c>
      <c r="K146" s="36">
        <f t="shared" si="59"/>
        <v>3</v>
      </c>
      <c r="L146" s="36">
        <f t="shared" si="59"/>
        <v>1829.3333333333335</v>
      </c>
      <c r="M146" s="36">
        <f t="shared" si="59"/>
        <v>1816537500</v>
      </c>
      <c r="N146" s="36">
        <f t="shared" si="59"/>
        <v>0</v>
      </c>
      <c r="O146" s="36">
        <f t="shared" si="59"/>
        <v>0</v>
      </c>
      <c r="P146" s="36">
        <f t="shared" si="59"/>
        <v>0</v>
      </c>
      <c r="Q146" s="36">
        <f t="shared" si="59"/>
        <v>0</v>
      </c>
      <c r="R146" s="36">
        <f t="shared" si="59"/>
        <v>0</v>
      </c>
      <c r="S146" s="36">
        <f t="shared" si="59"/>
        <v>0</v>
      </c>
      <c r="T146" s="36">
        <f t="shared" si="59"/>
        <v>0</v>
      </c>
      <c r="U146" s="36">
        <f t="shared" si="59"/>
        <v>0</v>
      </c>
      <c r="V146" s="36">
        <f t="shared" si="59"/>
        <v>0</v>
      </c>
      <c r="W146" s="36">
        <f t="shared" si="59"/>
        <v>3</v>
      </c>
      <c r="X146" s="36">
        <f t="shared" si="59"/>
        <v>3028</v>
      </c>
      <c r="Y146" s="36">
        <f t="shared" si="59"/>
        <v>220374400</v>
      </c>
      <c r="Z146" s="36">
        <f t="shared" si="59"/>
        <v>3</v>
      </c>
      <c r="AA146" s="36">
        <f t="shared" si="59"/>
        <v>3029</v>
      </c>
      <c r="AB146" s="36">
        <f t="shared" si="59"/>
        <v>228448000</v>
      </c>
      <c r="AC146" s="36">
        <f t="shared" si="59"/>
        <v>3</v>
      </c>
      <c r="AD146" s="36">
        <f t="shared" si="59"/>
        <v>3027</v>
      </c>
      <c r="AE146" s="36">
        <f t="shared" si="59"/>
        <v>357018200</v>
      </c>
      <c r="AF146" s="36">
        <f t="shared" si="59"/>
        <v>3</v>
      </c>
      <c r="AG146" s="36">
        <f t="shared" si="59"/>
        <v>3446</v>
      </c>
      <c r="AH146" s="36">
        <f t="shared" si="59"/>
        <v>254415000</v>
      </c>
      <c r="AI146" s="36">
        <f t="shared" si="59"/>
        <v>3</v>
      </c>
      <c r="AJ146" s="36">
        <f t="shared" si="59"/>
        <v>3416</v>
      </c>
      <c r="AK146" s="36">
        <f t="shared" si="59"/>
        <v>269920000</v>
      </c>
      <c r="AL146" s="36">
        <f t="shared" si="59"/>
        <v>0</v>
      </c>
      <c r="AM146" s="36">
        <f t="shared" si="59"/>
        <v>0</v>
      </c>
      <c r="AN146" s="36">
        <f t="shared" si="59"/>
        <v>0</v>
      </c>
      <c r="AO146" s="43"/>
    </row>
    <row r="147" spans="1:41" ht="16.5" customHeight="1" x14ac:dyDescent="0.2">
      <c r="A147" s="30"/>
      <c r="B147" s="17" t="s">
        <v>29</v>
      </c>
      <c r="C147" s="38">
        <v>1</v>
      </c>
      <c r="D147" s="38">
        <v>1114</v>
      </c>
      <c r="E147" s="38"/>
      <c r="F147" s="38"/>
      <c r="G147" s="38"/>
      <c r="H147" s="38"/>
      <c r="I147" s="38"/>
      <c r="J147" s="38"/>
      <c r="K147" s="38">
        <v>1</v>
      </c>
      <c r="L147" s="38">
        <v>848.33333333333337</v>
      </c>
      <c r="M147" s="38">
        <v>554240000</v>
      </c>
      <c r="N147" s="38"/>
      <c r="O147" s="38"/>
      <c r="P147" s="38"/>
      <c r="Q147" s="38"/>
      <c r="R147" s="38"/>
      <c r="S147" s="38"/>
      <c r="T147" s="38"/>
      <c r="U147" s="38"/>
      <c r="V147" s="38"/>
      <c r="W147" s="38">
        <v>1</v>
      </c>
      <c r="X147" s="38">
        <v>1047</v>
      </c>
      <c r="Y147" s="38">
        <v>75376000</v>
      </c>
      <c r="Z147" s="38">
        <v>1</v>
      </c>
      <c r="AA147" s="38">
        <v>1047</v>
      </c>
      <c r="AB147" s="38">
        <v>40660000</v>
      </c>
      <c r="AC147" s="38">
        <v>1</v>
      </c>
      <c r="AD147" s="38">
        <v>1047</v>
      </c>
      <c r="AE147" s="38">
        <v>75376000</v>
      </c>
      <c r="AF147" s="38">
        <v>1</v>
      </c>
      <c r="AG147" s="38">
        <v>1161</v>
      </c>
      <c r="AH147" s="38">
        <v>56050000</v>
      </c>
      <c r="AI147" s="38">
        <v>1</v>
      </c>
      <c r="AJ147" s="38">
        <v>1161</v>
      </c>
      <c r="AK147" s="38">
        <v>89560000</v>
      </c>
      <c r="AL147" s="38"/>
      <c r="AM147" s="38"/>
      <c r="AN147" s="38"/>
      <c r="AO147" s="38"/>
    </row>
    <row r="148" spans="1:41" ht="18.75" customHeight="1" x14ac:dyDescent="0.2">
      <c r="A148" s="30"/>
      <c r="B148" s="17" t="s">
        <v>30</v>
      </c>
      <c r="C148" s="38">
        <v>1</v>
      </c>
      <c r="D148" s="38">
        <v>1142</v>
      </c>
      <c r="E148" s="38"/>
      <c r="F148" s="38"/>
      <c r="G148" s="38"/>
      <c r="H148" s="38"/>
      <c r="I148" s="38"/>
      <c r="J148" s="38"/>
      <c r="K148" s="38">
        <v>1</v>
      </c>
      <c r="L148" s="38">
        <v>605</v>
      </c>
      <c r="M148" s="38">
        <v>861162500</v>
      </c>
      <c r="N148" s="38"/>
      <c r="O148" s="38"/>
      <c r="P148" s="38"/>
      <c r="Q148" s="38"/>
      <c r="R148" s="38"/>
      <c r="S148" s="38"/>
      <c r="T148" s="38"/>
      <c r="U148" s="38"/>
      <c r="V148" s="38"/>
      <c r="W148" s="38">
        <v>1</v>
      </c>
      <c r="X148" s="38">
        <v>1013</v>
      </c>
      <c r="Y148" s="38">
        <v>70122400</v>
      </c>
      <c r="Z148" s="38">
        <v>1</v>
      </c>
      <c r="AA148" s="38">
        <v>1013</v>
      </c>
      <c r="AB148" s="38">
        <v>94103000</v>
      </c>
      <c r="AC148" s="38">
        <v>1</v>
      </c>
      <c r="AD148" s="38">
        <v>1012</v>
      </c>
      <c r="AE148" s="38">
        <v>141250200</v>
      </c>
      <c r="AF148" s="38">
        <v>1</v>
      </c>
      <c r="AG148" s="38">
        <v>1128</v>
      </c>
      <c r="AH148" s="38">
        <v>90425000</v>
      </c>
      <c r="AI148" s="38">
        <v>1</v>
      </c>
      <c r="AJ148" s="38">
        <v>1163</v>
      </c>
      <c r="AK148" s="38">
        <v>93000000</v>
      </c>
      <c r="AL148" s="38"/>
      <c r="AM148" s="38"/>
      <c r="AN148" s="38"/>
      <c r="AO148" s="38"/>
    </row>
    <row r="149" spans="1:41" ht="17.25" customHeight="1" x14ac:dyDescent="0.2">
      <c r="A149" s="30"/>
      <c r="B149" s="17" t="s">
        <v>31</v>
      </c>
      <c r="C149" s="38">
        <v>1</v>
      </c>
      <c r="D149" s="38">
        <v>1143</v>
      </c>
      <c r="E149" s="38"/>
      <c r="F149" s="38"/>
      <c r="G149" s="38"/>
      <c r="H149" s="38"/>
      <c r="I149" s="38"/>
      <c r="J149" s="38"/>
      <c r="K149" s="38">
        <v>1</v>
      </c>
      <c r="L149" s="38">
        <v>376</v>
      </c>
      <c r="M149" s="38">
        <v>401135000</v>
      </c>
      <c r="N149" s="38"/>
      <c r="O149" s="38"/>
      <c r="P149" s="38"/>
      <c r="Q149" s="38"/>
      <c r="R149" s="38"/>
      <c r="S149" s="38"/>
      <c r="T149" s="38"/>
      <c r="U149" s="38"/>
      <c r="V149" s="38"/>
      <c r="W149" s="38">
        <v>1</v>
      </c>
      <c r="X149" s="38">
        <v>968</v>
      </c>
      <c r="Y149" s="38">
        <v>74876000</v>
      </c>
      <c r="Z149" s="38">
        <v>1</v>
      </c>
      <c r="AA149" s="38">
        <v>969</v>
      </c>
      <c r="AB149" s="38">
        <v>93685000</v>
      </c>
      <c r="AC149" s="38">
        <v>1</v>
      </c>
      <c r="AD149" s="38">
        <v>968</v>
      </c>
      <c r="AE149" s="38">
        <v>140392000</v>
      </c>
      <c r="AF149" s="38">
        <v>1</v>
      </c>
      <c r="AG149" s="38">
        <v>1157</v>
      </c>
      <c r="AH149" s="38">
        <v>107940000</v>
      </c>
      <c r="AI149" s="38">
        <v>1</v>
      </c>
      <c r="AJ149" s="38">
        <v>1092</v>
      </c>
      <c r="AK149" s="38">
        <v>87360000</v>
      </c>
      <c r="AL149" s="38"/>
      <c r="AM149" s="38"/>
      <c r="AN149" s="38"/>
      <c r="AO149" s="38"/>
    </row>
    <row r="150" spans="1:41" ht="22.5" customHeight="1" x14ac:dyDescent="0.2">
      <c r="A150" s="23">
        <v>23</v>
      </c>
      <c r="B150" s="24" t="s">
        <v>107</v>
      </c>
      <c r="C150" s="36">
        <f t="shared" ref="C150:AN150" si="60">C151+C152+C153</f>
        <v>3</v>
      </c>
      <c r="D150" s="36">
        <f t="shared" si="60"/>
        <v>1729</v>
      </c>
      <c r="E150" s="36">
        <f t="shared" si="60"/>
        <v>0</v>
      </c>
      <c r="F150" s="36">
        <f t="shared" si="60"/>
        <v>0</v>
      </c>
      <c r="G150" s="36">
        <f t="shared" si="60"/>
        <v>0</v>
      </c>
      <c r="H150" s="36">
        <f t="shared" si="60"/>
        <v>0</v>
      </c>
      <c r="I150" s="36">
        <f t="shared" si="60"/>
        <v>0</v>
      </c>
      <c r="J150" s="36">
        <f t="shared" si="60"/>
        <v>0</v>
      </c>
      <c r="K150" s="36">
        <f t="shared" si="60"/>
        <v>3</v>
      </c>
      <c r="L150" s="36">
        <f t="shared" si="60"/>
        <v>1710</v>
      </c>
      <c r="M150" s="36">
        <f t="shared" si="60"/>
        <v>618300000</v>
      </c>
      <c r="N150" s="36">
        <f t="shared" si="60"/>
        <v>0</v>
      </c>
      <c r="O150" s="36">
        <f t="shared" si="60"/>
        <v>0</v>
      </c>
      <c r="P150" s="36">
        <f t="shared" si="60"/>
        <v>0</v>
      </c>
      <c r="Q150" s="36">
        <f t="shared" si="60"/>
        <v>0</v>
      </c>
      <c r="R150" s="36">
        <f t="shared" si="60"/>
        <v>0</v>
      </c>
      <c r="S150" s="36">
        <f t="shared" si="60"/>
        <v>0</v>
      </c>
      <c r="T150" s="36">
        <f t="shared" si="60"/>
        <v>0</v>
      </c>
      <c r="U150" s="36">
        <f t="shared" si="60"/>
        <v>0</v>
      </c>
      <c r="V150" s="36">
        <f t="shared" si="60"/>
        <v>0</v>
      </c>
      <c r="W150" s="36">
        <f t="shared" si="60"/>
        <v>3</v>
      </c>
      <c r="X150" s="36">
        <f t="shared" si="60"/>
        <v>1716</v>
      </c>
      <c r="Y150" s="36">
        <f t="shared" si="60"/>
        <v>123354000</v>
      </c>
      <c r="Z150" s="36">
        <f t="shared" si="60"/>
        <v>3</v>
      </c>
      <c r="AA150" s="36">
        <f t="shared" si="60"/>
        <v>1716</v>
      </c>
      <c r="AB150" s="36">
        <f t="shared" si="60"/>
        <v>123354000</v>
      </c>
      <c r="AC150" s="36">
        <f t="shared" si="60"/>
        <v>3</v>
      </c>
      <c r="AD150" s="36">
        <f t="shared" si="60"/>
        <v>1718</v>
      </c>
      <c r="AE150" s="36">
        <f t="shared" si="60"/>
        <v>154377000</v>
      </c>
      <c r="AF150" s="36">
        <f t="shared" si="60"/>
        <v>0</v>
      </c>
      <c r="AG150" s="36">
        <f t="shared" si="60"/>
        <v>0</v>
      </c>
      <c r="AH150" s="36">
        <f t="shared" si="60"/>
        <v>0</v>
      </c>
      <c r="AI150" s="36">
        <f t="shared" si="60"/>
        <v>3</v>
      </c>
      <c r="AJ150" s="36">
        <f t="shared" si="60"/>
        <v>1716</v>
      </c>
      <c r="AK150" s="36">
        <f t="shared" si="60"/>
        <v>136840000</v>
      </c>
      <c r="AL150" s="36">
        <f t="shared" si="60"/>
        <v>3</v>
      </c>
      <c r="AM150" s="36">
        <f t="shared" si="60"/>
        <v>561</v>
      </c>
      <c r="AN150" s="36">
        <f t="shared" si="60"/>
        <v>50490000</v>
      </c>
      <c r="AO150" s="43"/>
    </row>
    <row r="151" spans="1:41" ht="16.5" customHeight="1" x14ac:dyDescent="0.2">
      <c r="A151" s="30"/>
      <c r="B151" s="17" t="s">
        <v>29</v>
      </c>
      <c r="C151" s="38">
        <v>1</v>
      </c>
      <c r="D151" s="38">
        <v>577</v>
      </c>
      <c r="E151" s="38"/>
      <c r="F151" s="38"/>
      <c r="G151" s="38"/>
      <c r="H151" s="38"/>
      <c r="I151" s="38"/>
      <c r="J151" s="38"/>
      <c r="K151" s="38">
        <v>1</v>
      </c>
      <c r="L151" s="38">
        <v>564</v>
      </c>
      <c r="M151" s="38">
        <v>215730000</v>
      </c>
      <c r="N151" s="38"/>
      <c r="O151" s="38"/>
      <c r="P151" s="38"/>
      <c r="Q151" s="38"/>
      <c r="R151" s="38"/>
      <c r="S151" s="38"/>
      <c r="T151" s="38"/>
      <c r="U151" s="38"/>
      <c r="V151" s="38"/>
      <c r="W151" s="38">
        <v>1</v>
      </c>
      <c r="X151" s="38">
        <v>564</v>
      </c>
      <c r="Y151" s="38">
        <v>40626000</v>
      </c>
      <c r="Z151" s="38">
        <v>1</v>
      </c>
      <c r="AA151" s="38">
        <v>564</v>
      </c>
      <c r="AB151" s="38">
        <v>40626000</v>
      </c>
      <c r="AC151" s="38">
        <v>1</v>
      </c>
      <c r="AD151" s="38">
        <v>564</v>
      </c>
      <c r="AE151" s="38">
        <v>40626000</v>
      </c>
      <c r="AF151" s="38"/>
      <c r="AG151" s="38"/>
      <c r="AH151" s="38"/>
      <c r="AI151" s="38">
        <v>1</v>
      </c>
      <c r="AJ151" s="38">
        <v>564</v>
      </c>
      <c r="AK151" s="38">
        <v>44780000</v>
      </c>
      <c r="AL151" s="38">
        <v>1</v>
      </c>
      <c r="AM151" s="38">
        <v>190</v>
      </c>
      <c r="AN151" s="38">
        <v>17100000</v>
      </c>
      <c r="AO151" s="38"/>
    </row>
    <row r="152" spans="1:41" ht="18.75" customHeight="1" x14ac:dyDescent="0.2">
      <c r="A152" s="30"/>
      <c r="B152" s="17" t="s">
        <v>30</v>
      </c>
      <c r="C152" s="38">
        <v>1</v>
      </c>
      <c r="D152" s="38">
        <v>571</v>
      </c>
      <c r="E152" s="38"/>
      <c r="F152" s="38"/>
      <c r="G152" s="38"/>
      <c r="H152" s="38"/>
      <c r="I152" s="38"/>
      <c r="J152" s="38"/>
      <c r="K152" s="38">
        <v>1</v>
      </c>
      <c r="L152" s="38">
        <v>571</v>
      </c>
      <c r="M152" s="55">
        <v>208809000</v>
      </c>
      <c r="N152" s="38"/>
      <c r="O152" s="38"/>
      <c r="P152" s="38"/>
      <c r="Q152" s="38"/>
      <c r="R152" s="38"/>
      <c r="S152" s="38"/>
      <c r="T152" s="38"/>
      <c r="U152" s="38"/>
      <c r="V152" s="38"/>
      <c r="W152" s="38">
        <v>1</v>
      </c>
      <c r="X152" s="38">
        <v>571</v>
      </c>
      <c r="Y152" s="38">
        <v>41184000</v>
      </c>
      <c r="Z152" s="38">
        <v>1</v>
      </c>
      <c r="AA152" s="38">
        <v>571</v>
      </c>
      <c r="AB152" s="38">
        <v>41184000</v>
      </c>
      <c r="AC152" s="38">
        <v>1</v>
      </c>
      <c r="AD152" s="38">
        <v>571</v>
      </c>
      <c r="AE152" s="38">
        <v>56628000</v>
      </c>
      <c r="AF152" s="38"/>
      <c r="AG152" s="38"/>
      <c r="AH152" s="38"/>
      <c r="AI152" s="38">
        <v>1</v>
      </c>
      <c r="AJ152" s="38">
        <v>571</v>
      </c>
      <c r="AK152" s="38">
        <v>45900000</v>
      </c>
      <c r="AL152" s="38">
        <v>1</v>
      </c>
      <c r="AM152" s="38">
        <v>182</v>
      </c>
      <c r="AN152" s="38">
        <v>16380000</v>
      </c>
      <c r="AO152" s="38"/>
    </row>
    <row r="153" spans="1:41" ht="17.25" customHeight="1" x14ac:dyDescent="0.2">
      <c r="A153" s="30"/>
      <c r="B153" s="17" t="s">
        <v>31</v>
      </c>
      <c r="C153" s="38">
        <v>1</v>
      </c>
      <c r="D153" s="38">
        <v>581</v>
      </c>
      <c r="E153" s="38"/>
      <c r="F153" s="38"/>
      <c r="G153" s="38"/>
      <c r="H153" s="38"/>
      <c r="I153" s="38"/>
      <c r="J153" s="38"/>
      <c r="K153" s="38">
        <v>1</v>
      </c>
      <c r="L153" s="38">
        <v>575</v>
      </c>
      <c r="M153" s="38">
        <v>193761000</v>
      </c>
      <c r="N153" s="38"/>
      <c r="O153" s="38"/>
      <c r="P153" s="38"/>
      <c r="Q153" s="38"/>
      <c r="R153" s="38"/>
      <c r="S153" s="38"/>
      <c r="T153" s="38"/>
      <c r="U153" s="38"/>
      <c r="V153" s="38"/>
      <c r="W153" s="38">
        <v>1</v>
      </c>
      <c r="X153" s="38">
        <v>581</v>
      </c>
      <c r="Y153" s="38">
        <v>41544000</v>
      </c>
      <c r="Z153" s="38">
        <v>1</v>
      </c>
      <c r="AA153" s="38">
        <v>581</v>
      </c>
      <c r="AB153" s="38">
        <v>41544000</v>
      </c>
      <c r="AC153" s="38">
        <v>1</v>
      </c>
      <c r="AD153" s="38">
        <v>583</v>
      </c>
      <c r="AE153" s="38">
        <v>57123000</v>
      </c>
      <c r="AF153" s="38"/>
      <c r="AG153" s="38"/>
      <c r="AH153" s="38"/>
      <c r="AI153" s="38">
        <v>1</v>
      </c>
      <c r="AJ153" s="38">
        <v>581</v>
      </c>
      <c r="AK153" s="38">
        <v>46160000</v>
      </c>
      <c r="AL153" s="38">
        <v>1</v>
      </c>
      <c r="AM153" s="38">
        <v>189</v>
      </c>
      <c r="AN153" s="38">
        <v>17010000</v>
      </c>
      <c r="AO153" s="38"/>
    </row>
    <row r="154" spans="1:41" ht="22.5" customHeight="1" x14ac:dyDescent="0.2">
      <c r="A154" s="23">
        <v>24</v>
      </c>
      <c r="B154" s="24" t="s">
        <v>108</v>
      </c>
      <c r="C154" s="36">
        <f t="shared" ref="C154:AN154" si="61">C155+C156+C157</f>
        <v>3</v>
      </c>
      <c r="D154" s="36">
        <f t="shared" si="61"/>
        <v>2223</v>
      </c>
      <c r="E154" s="36">
        <f t="shared" si="61"/>
        <v>0</v>
      </c>
      <c r="F154" s="36">
        <f t="shared" si="61"/>
        <v>0</v>
      </c>
      <c r="G154" s="36">
        <f t="shared" si="61"/>
        <v>0</v>
      </c>
      <c r="H154" s="36">
        <f t="shared" si="61"/>
        <v>0</v>
      </c>
      <c r="I154" s="36">
        <f t="shared" si="61"/>
        <v>0</v>
      </c>
      <c r="J154" s="36">
        <f t="shared" si="61"/>
        <v>0</v>
      </c>
      <c r="K154" s="36">
        <f t="shared" si="61"/>
        <v>3</v>
      </c>
      <c r="L154" s="36">
        <f t="shared" si="61"/>
        <v>1388</v>
      </c>
      <c r="M154" s="36">
        <f t="shared" si="61"/>
        <v>954504000</v>
      </c>
      <c r="N154" s="36">
        <f t="shared" si="61"/>
        <v>0</v>
      </c>
      <c r="O154" s="36">
        <f t="shared" si="61"/>
        <v>0</v>
      </c>
      <c r="P154" s="36">
        <f t="shared" si="61"/>
        <v>0</v>
      </c>
      <c r="Q154" s="36">
        <f t="shared" si="61"/>
        <v>0</v>
      </c>
      <c r="R154" s="36">
        <f t="shared" si="61"/>
        <v>0</v>
      </c>
      <c r="S154" s="36">
        <f t="shared" si="61"/>
        <v>0</v>
      </c>
      <c r="T154" s="36">
        <f t="shared" si="61"/>
        <v>0</v>
      </c>
      <c r="U154" s="36">
        <f t="shared" si="61"/>
        <v>0</v>
      </c>
      <c r="V154" s="36">
        <f t="shared" si="61"/>
        <v>0</v>
      </c>
      <c r="W154" s="36">
        <f t="shared" si="61"/>
        <v>3</v>
      </c>
      <c r="X154" s="36">
        <f t="shared" si="61"/>
        <v>2080</v>
      </c>
      <c r="Y154" s="36">
        <f t="shared" si="61"/>
        <v>125661000</v>
      </c>
      <c r="Z154" s="36">
        <f t="shared" si="61"/>
        <v>3</v>
      </c>
      <c r="AA154" s="36">
        <f t="shared" si="61"/>
        <v>2080</v>
      </c>
      <c r="AB154" s="36">
        <f t="shared" si="61"/>
        <v>125661000</v>
      </c>
      <c r="AC154" s="36">
        <f t="shared" si="61"/>
        <v>3</v>
      </c>
      <c r="AD154" s="36">
        <f t="shared" si="61"/>
        <v>2080</v>
      </c>
      <c r="AE154" s="36">
        <f t="shared" si="61"/>
        <v>185230000</v>
      </c>
      <c r="AF154" s="36">
        <f t="shared" si="61"/>
        <v>3</v>
      </c>
      <c r="AG154" s="36">
        <f t="shared" si="61"/>
        <v>731</v>
      </c>
      <c r="AH154" s="36">
        <f t="shared" si="61"/>
        <v>37170000</v>
      </c>
      <c r="AI154" s="36">
        <f t="shared" si="61"/>
        <v>3</v>
      </c>
      <c r="AJ154" s="36">
        <f t="shared" si="61"/>
        <v>2061</v>
      </c>
      <c r="AK154" s="36">
        <f t="shared" si="61"/>
        <v>164720000</v>
      </c>
      <c r="AL154" s="36">
        <f t="shared" si="61"/>
        <v>0</v>
      </c>
      <c r="AM154" s="36">
        <f t="shared" si="61"/>
        <v>0</v>
      </c>
      <c r="AN154" s="36">
        <f t="shared" si="61"/>
        <v>0</v>
      </c>
      <c r="AO154" s="43"/>
    </row>
    <row r="155" spans="1:41" ht="16.5" customHeight="1" x14ac:dyDescent="0.2">
      <c r="A155" s="30"/>
      <c r="B155" s="17" t="s">
        <v>29</v>
      </c>
      <c r="C155" s="38">
        <v>1</v>
      </c>
      <c r="D155" s="38">
        <v>765</v>
      </c>
      <c r="E155" s="38"/>
      <c r="F155" s="38"/>
      <c r="G155" s="38"/>
      <c r="H155" s="38"/>
      <c r="I155" s="38"/>
      <c r="J155" s="38"/>
      <c r="K155" s="38">
        <v>1</v>
      </c>
      <c r="L155" s="38">
        <v>501</v>
      </c>
      <c r="M155" s="38">
        <v>321732000</v>
      </c>
      <c r="N155" s="38"/>
      <c r="O155" s="38"/>
      <c r="P155" s="38"/>
      <c r="Q155" s="38"/>
      <c r="R155" s="38"/>
      <c r="S155" s="38"/>
      <c r="T155" s="38"/>
      <c r="U155" s="38"/>
      <c r="V155" s="38"/>
      <c r="W155" s="38">
        <v>1</v>
      </c>
      <c r="X155" s="38">
        <v>765</v>
      </c>
      <c r="Y155" s="38">
        <v>45265000</v>
      </c>
      <c r="Z155" s="38">
        <v>1</v>
      </c>
      <c r="AA155" s="38">
        <v>765</v>
      </c>
      <c r="AB155" s="38">
        <v>45265000</v>
      </c>
      <c r="AC155" s="38">
        <v>1</v>
      </c>
      <c r="AD155" s="38">
        <v>765</v>
      </c>
      <c r="AE155" s="38">
        <v>67640000</v>
      </c>
      <c r="AF155" s="38">
        <v>1</v>
      </c>
      <c r="AG155" s="38">
        <v>267</v>
      </c>
      <c r="AH155" s="38">
        <v>16020000</v>
      </c>
      <c r="AI155" s="38">
        <v>1</v>
      </c>
      <c r="AJ155" s="38">
        <v>765</v>
      </c>
      <c r="AK155" s="38">
        <v>61040000</v>
      </c>
      <c r="AL155" s="38"/>
      <c r="AM155" s="38"/>
      <c r="AN155" s="38"/>
      <c r="AO155" s="38"/>
    </row>
    <row r="156" spans="1:41" ht="18.75" customHeight="1" x14ac:dyDescent="0.2">
      <c r="A156" s="30"/>
      <c r="B156" s="17" t="s">
        <v>30</v>
      </c>
      <c r="C156" s="38">
        <v>1</v>
      </c>
      <c r="D156" s="38">
        <v>738</v>
      </c>
      <c r="E156" s="38"/>
      <c r="F156" s="38"/>
      <c r="G156" s="38"/>
      <c r="H156" s="38"/>
      <c r="I156" s="38"/>
      <c r="J156" s="38"/>
      <c r="K156" s="38">
        <v>1</v>
      </c>
      <c r="L156" s="38">
        <v>461</v>
      </c>
      <c r="M156" s="38">
        <v>290952000</v>
      </c>
      <c r="N156" s="38"/>
      <c r="O156" s="38"/>
      <c r="P156" s="38"/>
      <c r="Q156" s="38"/>
      <c r="R156" s="38"/>
      <c r="S156" s="38"/>
      <c r="T156" s="38"/>
      <c r="U156" s="38"/>
      <c r="V156" s="38"/>
      <c r="W156" s="38">
        <v>1</v>
      </c>
      <c r="X156" s="38">
        <v>639</v>
      </c>
      <c r="Y156" s="38">
        <v>38340000</v>
      </c>
      <c r="Z156" s="38">
        <v>1</v>
      </c>
      <c r="AA156" s="38">
        <v>639</v>
      </c>
      <c r="AB156" s="38">
        <v>38340000</v>
      </c>
      <c r="AC156" s="38">
        <v>1</v>
      </c>
      <c r="AD156" s="38">
        <v>639</v>
      </c>
      <c r="AE156" s="38">
        <v>57510000</v>
      </c>
      <c r="AF156" s="38">
        <v>1</v>
      </c>
      <c r="AG156" s="38">
        <v>241</v>
      </c>
      <c r="AH156" s="38">
        <v>14460000</v>
      </c>
      <c r="AI156" s="38">
        <v>1</v>
      </c>
      <c r="AJ156" s="38">
        <v>639</v>
      </c>
      <c r="AK156" s="38">
        <v>51120000</v>
      </c>
      <c r="AL156" s="38"/>
      <c r="AM156" s="38"/>
      <c r="AN156" s="38"/>
      <c r="AO156" s="38"/>
    </row>
    <row r="157" spans="1:41" ht="17.25" customHeight="1" x14ac:dyDescent="0.2">
      <c r="A157" s="30"/>
      <c r="B157" s="17" t="s">
        <v>31</v>
      </c>
      <c r="C157" s="38">
        <v>1</v>
      </c>
      <c r="D157" s="38">
        <v>720</v>
      </c>
      <c r="E157" s="38"/>
      <c r="F157" s="38"/>
      <c r="G157" s="38"/>
      <c r="H157" s="38"/>
      <c r="I157" s="38"/>
      <c r="J157" s="38"/>
      <c r="K157" s="38">
        <v>1</v>
      </c>
      <c r="L157" s="38">
        <v>426</v>
      </c>
      <c r="M157" s="38">
        <v>341820000</v>
      </c>
      <c r="N157" s="38"/>
      <c r="O157" s="38"/>
      <c r="P157" s="38"/>
      <c r="Q157" s="38"/>
      <c r="R157" s="38"/>
      <c r="S157" s="38"/>
      <c r="T157" s="38"/>
      <c r="U157" s="38"/>
      <c r="V157" s="38"/>
      <c r="W157" s="38">
        <v>1</v>
      </c>
      <c r="X157" s="38">
        <v>676</v>
      </c>
      <c r="Y157" s="38">
        <v>42056000</v>
      </c>
      <c r="Z157" s="38">
        <v>1</v>
      </c>
      <c r="AA157" s="38">
        <v>676</v>
      </c>
      <c r="AB157" s="38">
        <v>42056000</v>
      </c>
      <c r="AC157" s="38">
        <v>1</v>
      </c>
      <c r="AD157" s="38">
        <v>676</v>
      </c>
      <c r="AE157" s="38">
        <v>60080000</v>
      </c>
      <c r="AF157" s="38">
        <v>1</v>
      </c>
      <c r="AG157" s="38">
        <v>223</v>
      </c>
      <c r="AH157" s="38">
        <v>6690000</v>
      </c>
      <c r="AI157" s="38">
        <v>1</v>
      </c>
      <c r="AJ157" s="38">
        <v>657</v>
      </c>
      <c r="AK157" s="38">
        <v>52560000</v>
      </c>
      <c r="AL157" s="38"/>
      <c r="AM157" s="38"/>
      <c r="AN157" s="38"/>
      <c r="AO157" s="38"/>
    </row>
    <row r="158" spans="1:41" ht="22.5" customHeight="1" x14ac:dyDescent="0.2">
      <c r="A158" s="23">
        <v>25</v>
      </c>
      <c r="B158" s="24" t="s">
        <v>109</v>
      </c>
      <c r="C158" s="36">
        <f t="shared" ref="C158:AN158" si="62">C159+C160+C161</f>
        <v>3</v>
      </c>
      <c r="D158" s="36">
        <f t="shared" si="62"/>
        <v>779</v>
      </c>
      <c r="E158" s="36">
        <f t="shared" si="62"/>
        <v>0</v>
      </c>
      <c r="F158" s="36">
        <f t="shared" si="62"/>
        <v>0</v>
      </c>
      <c r="G158" s="36">
        <f t="shared" si="62"/>
        <v>0</v>
      </c>
      <c r="H158" s="36">
        <f t="shared" si="62"/>
        <v>0</v>
      </c>
      <c r="I158" s="36">
        <f t="shared" si="62"/>
        <v>0</v>
      </c>
      <c r="J158" s="36">
        <f t="shared" si="62"/>
        <v>0</v>
      </c>
      <c r="K158" s="36">
        <f t="shared" si="62"/>
        <v>3</v>
      </c>
      <c r="L158" s="36">
        <f t="shared" si="62"/>
        <v>779</v>
      </c>
      <c r="M158" s="36">
        <f t="shared" si="62"/>
        <v>737820000</v>
      </c>
      <c r="N158" s="36">
        <f t="shared" si="62"/>
        <v>0</v>
      </c>
      <c r="O158" s="36">
        <f t="shared" si="62"/>
        <v>0</v>
      </c>
      <c r="P158" s="36">
        <f t="shared" si="62"/>
        <v>0</v>
      </c>
      <c r="Q158" s="36">
        <f t="shared" si="62"/>
        <v>0</v>
      </c>
      <c r="R158" s="36">
        <f t="shared" si="62"/>
        <v>0</v>
      </c>
      <c r="S158" s="36">
        <f t="shared" si="62"/>
        <v>0</v>
      </c>
      <c r="T158" s="36">
        <f t="shared" si="62"/>
        <v>0</v>
      </c>
      <c r="U158" s="36">
        <f t="shared" si="62"/>
        <v>0</v>
      </c>
      <c r="V158" s="36">
        <f t="shared" si="62"/>
        <v>0</v>
      </c>
      <c r="W158" s="36">
        <f t="shared" si="62"/>
        <v>2</v>
      </c>
      <c r="X158" s="36">
        <f t="shared" si="62"/>
        <v>779</v>
      </c>
      <c r="Y158" s="36">
        <f t="shared" si="62"/>
        <v>50442000</v>
      </c>
      <c r="Z158" s="36">
        <f t="shared" si="62"/>
        <v>3</v>
      </c>
      <c r="AA158" s="36">
        <f t="shared" si="62"/>
        <v>779</v>
      </c>
      <c r="AB158" s="36">
        <f t="shared" si="62"/>
        <v>66040000</v>
      </c>
      <c r="AC158" s="36">
        <f t="shared" si="62"/>
        <v>3</v>
      </c>
      <c r="AD158" s="36">
        <f t="shared" si="62"/>
        <v>779</v>
      </c>
      <c r="AE158" s="36">
        <f t="shared" si="62"/>
        <v>65717000</v>
      </c>
      <c r="AF158" s="36">
        <f t="shared" si="62"/>
        <v>0</v>
      </c>
      <c r="AG158" s="36">
        <f t="shared" si="62"/>
        <v>0</v>
      </c>
      <c r="AH158" s="36">
        <f t="shared" si="62"/>
        <v>0</v>
      </c>
      <c r="AI158" s="36">
        <f t="shared" si="62"/>
        <v>3</v>
      </c>
      <c r="AJ158" s="36">
        <f t="shared" si="62"/>
        <v>779</v>
      </c>
      <c r="AK158" s="36">
        <f t="shared" si="62"/>
        <v>77580000</v>
      </c>
      <c r="AL158" s="36">
        <f t="shared" si="62"/>
        <v>0</v>
      </c>
      <c r="AM158" s="36">
        <f t="shared" si="62"/>
        <v>0</v>
      </c>
      <c r="AN158" s="36">
        <f t="shared" si="62"/>
        <v>0</v>
      </c>
      <c r="AO158" s="43"/>
    </row>
    <row r="159" spans="1:41" ht="16.5" customHeight="1" x14ac:dyDescent="0.2">
      <c r="A159" s="30"/>
      <c r="B159" s="17" t="s">
        <v>29</v>
      </c>
      <c r="C159" s="38">
        <v>1</v>
      </c>
      <c r="D159" s="38">
        <v>277</v>
      </c>
      <c r="E159" s="38"/>
      <c r="F159" s="38"/>
      <c r="G159" s="38"/>
      <c r="H159" s="38"/>
      <c r="I159" s="38"/>
      <c r="J159" s="38"/>
      <c r="K159" s="38">
        <v>1</v>
      </c>
      <c r="L159" s="54">
        <v>277</v>
      </c>
      <c r="M159" s="38">
        <v>264276000</v>
      </c>
      <c r="N159" s="38"/>
      <c r="O159" s="38"/>
      <c r="P159" s="38"/>
      <c r="Q159" s="38"/>
      <c r="R159" s="38"/>
      <c r="S159" s="38"/>
      <c r="T159" s="38"/>
      <c r="U159" s="38"/>
      <c r="V159" s="38"/>
      <c r="W159" s="38">
        <v>1</v>
      </c>
      <c r="X159" s="38">
        <v>277</v>
      </c>
      <c r="Y159" s="38">
        <v>16620000</v>
      </c>
      <c r="Z159" s="38">
        <v>1</v>
      </c>
      <c r="AA159" s="38">
        <v>277</v>
      </c>
      <c r="AB159" s="38">
        <v>27700000</v>
      </c>
      <c r="AC159" s="38">
        <v>1</v>
      </c>
      <c r="AD159" s="38">
        <v>277</v>
      </c>
      <c r="AE159" s="38">
        <v>13850000</v>
      </c>
      <c r="AF159" s="38"/>
      <c r="AG159" s="38"/>
      <c r="AH159" s="38"/>
      <c r="AI159" s="38">
        <v>1</v>
      </c>
      <c r="AJ159" s="38">
        <v>277</v>
      </c>
      <c r="AK159" s="38">
        <v>37500000</v>
      </c>
      <c r="AL159" s="38"/>
      <c r="AM159" s="38"/>
      <c r="AN159" s="38"/>
      <c r="AO159" s="38"/>
    </row>
    <row r="160" spans="1:41" ht="18.75" customHeight="1" x14ac:dyDescent="0.2">
      <c r="A160" s="30"/>
      <c r="B160" s="17" t="s">
        <v>30</v>
      </c>
      <c r="C160" s="38">
        <v>1</v>
      </c>
      <c r="D160" s="38">
        <v>250</v>
      </c>
      <c r="E160" s="38"/>
      <c r="F160" s="38"/>
      <c r="G160" s="38"/>
      <c r="H160" s="38"/>
      <c r="I160" s="38"/>
      <c r="J160" s="38"/>
      <c r="K160" s="38">
        <v>1</v>
      </c>
      <c r="L160" s="54">
        <v>250</v>
      </c>
      <c r="M160" s="38">
        <v>229428000</v>
      </c>
      <c r="N160" s="38"/>
      <c r="O160" s="38"/>
      <c r="P160" s="38"/>
      <c r="Q160" s="38"/>
      <c r="R160" s="38"/>
      <c r="S160" s="38"/>
      <c r="T160" s="38"/>
      <c r="U160" s="38"/>
      <c r="V160" s="38"/>
      <c r="W160" s="38">
        <v>1</v>
      </c>
      <c r="X160" s="38">
        <v>250</v>
      </c>
      <c r="Y160" s="38">
        <v>15750000</v>
      </c>
      <c r="Z160" s="38">
        <v>1</v>
      </c>
      <c r="AA160" s="38">
        <v>250</v>
      </c>
      <c r="AB160" s="38">
        <v>15750000</v>
      </c>
      <c r="AC160" s="38">
        <v>1</v>
      </c>
      <c r="AD160" s="38">
        <v>250</v>
      </c>
      <c r="AE160" s="38">
        <v>22500000</v>
      </c>
      <c r="AF160" s="38"/>
      <c r="AG160" s="38"/>
      <c r="AH160" s="38"/>
      <c r="AI160" s="38">
        <v>1</v>
      </c>
      <c r="AJ160" s="38">
        <v>250</v>
      </c>
      <c r="AK160" s="38">
        <v>20000000</v>
      </c>
      <c r="AL160" s="38"/>
      <c r="AM160" s="38"/>
      <c r="AN160" s="38"/>
      <c r="AO160" s="38"/>
    </row>
    <row r="161" spans="1:41" ht="17.25" customHeight="1" x14ac:dyDescent="0.2">
      <c r="A161" s="30"/>
      <c r="B161" s="17" t="s">
        <v>31</v>
      </c>
      <c r="C161" s="38">
        <v>1</v>
      </c>
      <c r="D161" s="38">
        <v>252</v>
      </c>
      <c r="E161" s="38"/>
      <c r="F161" s="38"/>
      <c r="G161" s="38"/>
      <c r="H161" s="38"/>
      <c r="I161" s="38"/>
      <c r="J161" s="38"/>
      <c r="K161" s="38">
        <v>1</v>
      </c>
      <c r="L161" s="54">
        <v>252</v>
      </c>
      <c r="M161" s="38">
        <v>244116000</v>
      </c>
      <c r="N161" s="38"/>
      <c r="O161" s="38"/>
      <c r="P161" s="38"/>
      <c r="Q161" s="38"/>
      <c r="R161" s="38"/>
      <c r="S161" s="38"/>
      <c r="T161" s="38"/>
      <c r="U161" s="38"/>
      <c r="V161" s="38"/>
      <c r="W161" s="38"/>
      <c r="X161" s="38">
        <v>252</v>
      </c>
      <c r="Y161" s="38">
        <v>18072000</v>
      </c>
      <c r="Z161" s="38">
        <v>1</v>
      </c>
      <c r="AA161" s="38">
        <v>252</v>
      </c>
      <c r="AB161" s="38">
        <v>22590000</v>
      </c>
      <c r="AC161" s="38">
        <v>1</v>
      </c>
      <c r="AD161" s="38">
        <v>252</v>
      </c>
      <c r="AE161" s="38">
        <v>29367000</v>
      </c>
      <c r="AF161" s="38"/>
      <c r="AG161" s="38"/>
      <c r="AH161" s="38"/>
      <c r="AI161" s="38">
        <v>1</v>
      </c>
      <c r="AJ161" s="38">
        <v>252</v>
      </c>
      <c r="AK161" s="38">
        <v>20080000</v>
      </c>
      <c r="AL161" s="38"/>
      <c r="AM161" s="38"/>
      <c r="AN161" s="38"/>
      <c r="AO161" s="38"/>
    </row>
    <row r="162" spans="1:41" ht="22.5" customHeight="1" x14ac:dyDescent="0.2">
      <c r="A162" s="23">
        <v>26</v>
      </c>
      <c r="B162" s="24" t="s">
        <v>110</v>
      </c>
      <c r="C162" s="36">
        <f t="shared" ref="C162:AN162" si="63">C163+C164+C165</f>
        <v>3</v>
      </c>
      <c r="D162" s="36">
        <f t="shared" si="63"/>
        <v>3573</v>
      </c>
      <c r="E162" s="36">
        <f t="shared" si="63"/>
        <v>0</v>
      </c>
      <c r="F162" s="36">
        <f t="shared" si="63"/>
        <v>0</v>
      </c>
      <c r="G162" s="36">
        <f t="shared" si="63"/>
        <v>0</v>
      </c>
      <c r="H162" s="36">
        <f t="shared" si="63"/>
        <v>0</v>
      </c>
      <c r="I162" s="36">
        <f t="shared" si="63"/>
        <v>0</v>
      </c>
      <c r="J162" s="36">
        <f t="shared" si="63"/>
        <v>0</v>
      </c>
      <c r="K162" s="36">
        <f t="shared" si="63"/>
        <v>3</v>
      </c>
      <c r="L162" s="36">
        <f t="shared" si="63"/>
        <v>1125</v>
      </c>
      <c r="M162" s="36">
        <f t="shared" si="63"/>
        <v>1651495000</v>
      </c>
      <c r="N162" s="36">
        <f t="shared" si="63"/>
        <v>0</v>
      </c>
      <c r="O162" s="36">
        <f t="shared" si="63"/>
        <v>0</v>
      </c>
      <c r="P162" s="36">
        <f t="shared" si="63"/>
        <v>0</v>
      </c>
      <c r="Q162" s="36">
        <f t="shared" si="63"/>
        <v>0</v>
      </c>
      <c r="R162" s="36">
        <f t="shared" si="63"/>
        <v>0</v>
      </c>
      <c r="S162" s="36">
        <f t="shared" si="63"/>
        <v>0</v>
      </c>
      <c r="T162" s="36">
        <f t="shared" si="63"/>
        <v>0</v>
      </c>
      <c r="U162" s="36">
        <f t="shared" si="63"/>
        <v>0</v>
      </c>
      <c r="V162" s="36">
        <f t="shared" si="63"/>
        <v>0</v>
      </c>
      <c r="W162" s="36">
        <f t="shared" si="63"/>
        <v>3</v>
      </c>
      <c r="X162" s="36">
        <f t="shared" si="63"/>
        <v>3573</v>
      </c>
      <c r="Y162" s="36">
        <f t="shared" si="63"/>
        <v>192960000</v>
      </c>
      <c r="Z162" s="36">
        <f t="shared" si="63"/>
        <v>3</v>
      </c>
      <c r="AA162" s="36">
        <f t="shared" si="63"/>
        <v>3573</v>
      </c>
      <c r="AB162" s="36">
        <f t="shared" si="63"/>
        <v>214399600</v>
      </c>
      <c r="AC162" s="36">
        <f t="shared" si="63"/>
        <v>3</v>
      </c>
      <c r="AD162" s="36">
        <f t="shared" si="63"/>
        <v>3573</v>
      </c>
      <c r="AE162" s="36">
        <f t="shared" si="63"/>
        <v>303620000</v>
      </c>
      <c r="AF162" s="36">
        <f t="shared" si="63"/>
        <v>3</v>
      </c>
      <c r="AG162" s="36">
        <f t="shared" si="63"/>
        <v>1242</v>
      </c>
      <c r="AH162" s="36">
        <f t="shared" si="63"/>
        <v>102260000</v>
      </c>
      <c r="AI162" s="36">
        <f t="shared" si="63"/>
        <v>3</v>
      </c>
      <c r="AJ162" s="36">
        <f t="shared" si="63"/>
        <v>3573</v>
      </c>
      <c r="AK162" s="36">
        <f t="shared" si="63"/>
        <v>250465800</v>
      </c>
      <c r="AL162" s="36">
        <f t="shared" si="63"/>
        <v>2</v>
      </c>
      <c r="AM162" s="36">
        <f t="shared" si="63"/>
        <v>760</v>
      </c>
      <c r="AN162" s="36">
        <f t="shared" si="63"/>
        <v>137160000</v>
      </c>
      <c r="AO162" s="43"/>
    </row>
    <row r="163" spans="1:41" ht="16.5" customHeight="1" x14ac:dyDescent="0.2">
      <c r="A163" s="30"/>
      <c r="B163" s="17" t="s">
        <v>29</v>
      </c>
      <c r="C163" s="35">
        <v>1</v>
      </c>
      <c r="D163" s="35">
        <v>1207</v>
      </c>
      <c r="E163" s="35"/>
      <c r="F163" s="35"/>
      <c r="G163" s="35"/>
      <c r="H163" s="35"/>
      <c r="I163" s="35"/>
      <c r="J163" s="35"/>
      <c r="K163" s="35">
        <v>1</v>
      </c>
      <c r="L163" s="35">
        <v>365</v>
      </c>
      <c r="M163" s="35">
        <v>706665000</v>
      </c>
      <c r="N163" s="35"/>
      <c r="O163" s="35"/>
      <c r="P163" s="35"/>
      <c r="Q163" s="35"/>
      <c r="R163" s="35"/>
      <c r="S163" s="35"/>
      <c r="T163" s="35"/>
      <c r="U163" s="35"/>
      <c r="V163" s="35"/>
      <c r="W163" s="35">
        <v>1</v>
      </c>
      <c r="X163" s="35">
        <v>1207</v>
      </c>
      <c r="Y163" s="35">
        <v>65178000</v>
      </c>
      <c r="Z163" s="35">
        <v>1</v>
      </c>
      <c r="AA163" s="35">
        <v>1207</v>
      </c>
      <c r="AB163" s="35">
        <v>72420000</v>
      </c>
      <c r="AC163" s="35">
        <v>1</v>
      </c>
      <c r="AD163" s="35">
        <v>1207</v>
      </c>
      <c r="AE163" s="35">
        <v>141219000</v>
      </c>
      <c r="AF163" s="35">
        <v>1</v>
      </c>
      <c r="AG163" s="35">
        <v>423</v>
      </c>
      <c r="AH163" s="35">
        <v>29610000</v>
      </c>
      <c r="AI163" s="35">
        <v>1</v>
      </c>
      <c r="AJ163" s="35">
        <v>1207</v>
      </c>
      <c r="AK163" s="35">
        <v>96560000</v>
      </c>
      <c r="AL163" s="35"/>
      <c r="AM163" s="35"/>
      <c r="AN163" s="35"/>
      <c r="AO163" s="35"/>
    </row>
    <row r="164" spans="1:41" ht="18.75" customHeight="1" x14ac:dyDescent="0.2">
      <c r="A164" s="30"/>
      <c r="B164" s="17" t="s">
        <v>30</v>
      </c>
      <c r="C164" s="35">
        <v>1</v>
      </c>
      <c r="D164" s="35">
        <v>1186</v>
      </c>
      <c r="E164" s="35"/>
      <c r="F164" s="35"/>
      <c r="G164" s="35"/>
      <c r="H164" s="35"/>
      <c r="I164" s="35"/>
      <c r="J164" s="35"/>
      <c r="K164" s="35">
        <v>1</v>
      </c>
      <c r="L164" s="35">
        <v>385</v>
      </c>
      <c r="M164" s="35">
        <v>813415000</v>
      </c>
      <c r="N164" s="35"/>
      <c r="O164" s="35"/>
      <c r="P164" s="35"/>
      <c r="Q164" s="35"/>
      <c r="R164" s="35"/>
      <c r="S164" s="35"/>
      <c r="T164" s="35"/>
      <c r="U164" s="35"/>
      <c r="V164" s="35"/>
      <c r="W164" s="35">
        <v>1</v>
      </c>
      <c r="X164" s="35">
        <v>1186</v>
      </c>
      <c r="Y164" s="35">
        <v>64062000</v>
      </c>
      <c r="Z164" s="35">
        <v>1</v>
      </c>
      <c r="AA164" s="35">
        <v>1186</v>
      </c>
      <c r="AB164" s="35">
        <v>71179600</v>
      </c>
      <c r="AC164" s="35">
        <v>1</v>
      </c>
      <c r="AD164" s="35">
        <v>1186</v>
      </c>
      <c r="AE164" s="35">
        <v>138801000</v>
      </c>
      <c r="AF164" s="35">
        <v>1</v>
      </c>
      <c r="AG164" s="35">
        <v>398</v>
      </c>
      <c r="AH164" s="35">
        <v>34820000</v>
      </c>
      <c r="AI164" s="35">
        <v>1</v>
      </c>
      <c r="AJ164" s="35">
        <v>1186</v>
      </c>
      <c r="AK164" s="35">
        <v>94905800</v>
      </c>
      <c r="AL164" s="35">
        <v>1</v>
      </c>
      <c r="AM164" s="35">
        <v>385</v>
      </c>
      <c r="AN164" s="35">
        <v>69660000</v>
      </c>
      <c r="AO164" s="35"/>
    </row>
    <row r="165" spans="1:41" ht="17.25" customHeight="1" x14ac:dyDescent="0.2">
      <c r="A165" s="30"/>
      <c r="B165" s="17" t="s">
        <v>31</v>
      </c>
      <c r="C165" s="35">
        <v>1</v>
      </c>
      <c r="D165" s="35">
        <v>1180</v>
      </c>
      <c r="E165" s="35"/>
      <c r="F165" s="35"/>
      <c r="G165" s="35"/>
      <c r="H165" s="35"/>
      <c r="I165" s="35"/>
      <c r="J165" s="35"/>
      <c r="K165" s="35">
        <v>1</v>
      </c>
      <c r="L165" s="35">
        <v>375</v>
      </c>
      <c r="M165" s="35">
        <v>131415000</v>
      </c>
      <c r="N165" s="35"/>
      <c r="O165" s="35"/>
      <c r="P165" s="35"/>
      <c r="Q165" s="35"/>
      <c r="R165" s="35"/>
      <c r="S165" s="35"/>
      <c r="T165" s="35"/>
      <c r="U165" s="35"/>
      <c r="V165" s="35"/>
      <c r="W165" s="35">
        <v>1</v>
      </c>
      <c r="X165" s="35">
        <v>1180</v>
      </c>
      <c r="Y165" s="35">
        <v>63720000</v>
      </c>
      <c r="Z165" s="35">
        <v>1</v>
      </c>
      <c r="AA165" s="35">
        <v>1180</v>
      </c>
      <c r="AB165" s="35">
        <v>70800000</v>
      </c>
      <c r="AC165" s="35">
        <v>1</v>
      </c>
      <c r="AD165" s="35">
        <v>1180</v>
      </c>
      <c r="AE165" s="35">
        <v>23600000</v>
      </c>
      <c r="AF165" s="35">
        <v>1</v>
      </c>
      <c r="AG165" s="35">
        <v>421</v>
      </c>
      <c r="AH165" s="35">
        <v>37830000</v>
      </c>
      <c r="AI165" s="35">
        <v>1</v>
      </c>
      <c r="AJ165" s="35">
        <v>1180</v>
      </c>
      <c r="AK165" s="35">
        <v>59000000</v>
      </c>
      <c r="AL165" s="35">
        <v>1</v>
      </c>
      <c r="AM165" s="35">
        <v>375</v>
      </c>
      <c r="AN165" s="35">
        <f>AM165*180000</f>
        <v>67500000</v>
      </c>
      <c r="AO165" s="35"/>
    </row>
    <row r="166" spans="1:41" ht="22.5" customHeight="1" x14ac:dyDescent="0.2">
      <c r="A166" s="23">
        <v>27</v>
      </c>
      <c r="B166" s="24" t="s">
        <v>111</v>
      </c>
      <c r="C166" s="36">
        <f t="shared" ref="C166:AN166" si="64">C167+C168+C169</f>
        <v>3</v>
      </c>
      <c r="D166" s="36">
        <f t="shared" si="64"/>
        <v>1461</v>
      </c>
      <c r="E166" s="36">
        <f t="shared" si="64"/>
        <v>0</v>
      </c>
      <c r="F166" s="36">
        <f t="shared" si="64"/>
        <v>0</v>
      </c>
      <c r="G166" s="36">
        <f t="shared" si="64"/>
        <v>0</v>
      </c>
      <c r="H166" s="36">
        <f t="shared" si="64"/>
        <v>0</v>
      </c>
      <c r="I166" s="36">
        <f t="shared" si="64"/>
        <v>0</v>
      </c>
      <c r="J166" s="36">
        <f t="shared" si="64"/>
        <v>0</v>
      </c>
      <c r="K166" s="36">
        <f t="shared" si="64"/>
        <v>1</v>
      </c>
      <c r="L166" s="36">
        <f t="shared" si="64"/>
        <v>497</v>
      </c>
      <c r="M166" s="36">
        <f t="shared" si="64"/>
        <v>87412500</v>
      </c>
      <c r="N166" s="36">
        <f t="shared" si="64"/>
        <v>0</v>
      </c>
      <c r="O166" s="36">
        <f t="shared" si="64"/>
        <v>0</v>
      </c>
      <c r="P166" s="36">
        <f t="shared" si="64"/>
        <v>0</v>
      </c>
      <c r="Q166" s="36">
        <f t="shared" si="64"/>
        <v>0</v>
      </c>
      <c r="R166" s="36">
        <f t="shared" si="64"/>
        <v>0</v>
      </c>
      <c r="S166" s="36">
        <f t="shared" si="64"/>
        <v>0</v>
      </c>
      <c r="T166" s="36">
        <f t="shared" si="64"/>
        <v>0</v>
      </c>
      <c r="U166" s="36">
        <f t="shared" si="64"/>
        <v>0</v>
      </c>
      <c r="V166" s="36">
        <f t="shared" si="64"/>
        <v>0</v>
      </c>
      <c r="W166" s="36">
        <f t="shared" si="64"/>
        <v>3</v>
      </c>
      <c r="X166" s="36">
        <f t="shared" si="64"/>
        <v>1461</v>
      </c>
      <c r="Y166" s="36">
        <f t="shared" si="64"/>
        <v>102528000</v>
      </c>
      <c r="Z166" s="36">
        <f t="shared" si="64"/>
        <v>3</v>
      </c>
      <c r="AA166" s="36">
        <f t="shared" si="64"/>
        <v>1461</v>
      </c>
      <c r="AB166" s="36">
        <f t="shared" si="64"/>
        <v>50668000</v>
      </c>
      <c r="AC166" s="36">
        <f t="shared" si="64"/>
        <v>3</v>
      </c>
      <c r="AD166" s="36">
        <f t="shared" si="64"/>
        <v>1461</v>
      </c>
      <c r="AE166" s="36">
        <f t="shared" si="64"/>
        <v>131844000</v>
      </c>
      <c r="AF166" s="36">
        <f t="shared" si="64"/>
        <v>0</v>
      </c>
      <c r="AG166" s="36">
        <f t="shared" si="64"/>
        <v>0</v>
      </c>
      <c r="AH166" s="36">
        <f t="shared" si="64"/>
        <v>0</v>
      </c>
      <c r="AI166" s="36">
        <f t="shared" si="64"/>
        <v>3</v>
      </c>
      <c r="AJ166" s="36">
        <f t="shared" si="64"/>
        <v>1461</v>
      </c>
      <c r="AK166" s="36">
        <f t="shared" si="64"/>
        <v>116850000</v>
      </c>
      <c r="AL166" s="36">
        <f t="shared" si="64"/>
        <v>0</v>
      </c>
      <c r="AM166" s="36">
        <f t="shared" si="64"/>
        <v>0</v>
      </c>
      <c r="AN166" s="36">
        <f t="shared" si="64"/>
        <v>0</v>
      </c>
      <c r="AO166" s="43"/>
    </row>
    <row r="167" spans="1:41" ht="16.5" customHeight="1" x14ac:dyDescent="0.2">
      <c r="A167" s="30"/>
      <c r="B167" s="17" t="s">
        <v>29</v>
      </c>
      <c r="C167" s="38">
        <v>1</v>
      </c>
      <c r="D167" s="38">
        <v>477</v>
      </c>
      <c r="E167" s="38"/>
      <c r="F167" s="38"/>
      <c r="G167" s="38"/>
      <c r="H167" s="38"/>
      <c r="I167" s="38"/>
      <c r="J167" s="38"/>
      <c r="K167" s="38"/>
      <c r="L167" s="38"/>
      <c r="M167" s="38"/>
      <c r="N167" s="38"/>
      <c r="O167" s="38"/>
      <c r="P167" s="38"/>
      <c r="Q167" s="38"/>
      <c r="R167" s="38"/>
      <c r="S167" s="38"/>
      <c r="T167" s="38"/>
      <c r="U167" s="38"/>
      <c r="V167" s="38"/>
      <c r="W167" s="38">
        <v>1</v>
      </c>
      <c r="X167" s="38">
        <v>477</v>
      </c>
      <c r="Y167" s="38">
        <v>33150000</v>
      </c>
      <c r="Z167" s="38">
        <v>1</v>
      </c>
      <c r="AA167" s="38">
        <v>477</v>
      </c>
      <c r="AB167" s="38">
        <v>23830000</v>
      </c>
      <c r="AC167" s="38">
        <v>1</v>
      </c>
      <c r="AD167" s="38">
        <v>477</v>
      </c>
      <c r="AE167" s="38">
        <v>52430000</v>
      </c>
      <c r="AF167" s="38"/>
      <c r="AG167" s="38">
        <v>0</v>
      </c>
      <c r="AH167" s="38">
        <v>0</v>
      </c>
      <c r="AI167" s="38">
        <v>1</v>
      </c>
      <c r="AJ167" s="38">
        <v>477</v>
      </c>
      <c r="AK167" s="38">
        <v>38130000</v>
      </c>
      <c r="AL167" s="38"/>
      <c r="AM167" s="38"/>
      <c r="AN167" s="38"/>
      <c r="AO167" s="38"/>
    </row>
    <row r="168" spans="1:41" ht="18.75" customHeight="1" x14ac:dyDescent="0.2">
      <c r="A168" s="30"/>
      <c r="B168" s="17" t="s">
        <v>30</v>
      </c>
      <c r="C168" s="38">
        <v>1</v>
      </c>
      <c r="D168" s="38">
        <v>487</v>
      </c>
      <c r="E168" s="38"/>
      <c r="F168" s="38"/>
      <c r="G168" s="38"/>
      <c r="H168" s="38"/>
      <c r="I168" s="38"/>
      <c r="J168" s="38"/>
      <c r="K168" s="38"/>
      <c r="L168" s="38"/>
      <c r="M168" s="38"/>
      <c r="N168" s="38"/>
      <c r="O168" s="38"/>
      <c r="P168" s="38"/>
      <c r="Q168" s="38"/>
      <c r="R168" s="38"/>
      <c r="S168" s="38"/>
      <c r="T168" s="38"/>
      <c r="U168" s="38"/>
      <c r="V168" s="38"/>
      <c r="W168" s="38">
        <v>1</v>
      </c>
      <c r="X168" s="38">
        <v>487</v>
      </c>
      <c r="Y168" s="38">
        <v>33810000</v>
      </c>
      <c r="Z168" s="38">
        <v>1</v>
      </c>
      <c r="AA168" s="38">
        <v>487</v>
      </c>
      <c r="AB168" s="48" t="s">
        <v>91</v>
      </c>
      <c r="AC168" s="38">
        <v>1</v>
      </c>
      <c r="AD168" s="38">
        <v>487</v>
      </c>
      <c r="AE168" s="38">
        <v>53570000</v>
      </c>
      <c r="AF168" s="38"/>
      <c r="AG168" s="38">
        <v>0</v>
      </c>
      <c r="AH168" s="38">
        <v>0</v>
      </c>
      <c r="AI168" s="38">
        <v>1</v>
      </c>
      <c r="AJ168" s="38">
        <v>487</v>
      </c>
      <c r="AK168" s="38">
        <v>38960000</v>
      </c>
      <c r="AL168" s="38"/>
      <c r="AM168" s="38"/>
      <c r="AN168" s="38"/>
      <c r="AO168" s="38"/>
    </row>
    <row r="169" spans="1:41" ht="17.25" customHeight="1" x14ac:dyDescent="0.2">
      <c r="A169" s="30"/>
      <c r="B169" s="17" t="s">
        <v>31</v>
      </c>
      <c r="C169" s="38">
        <v>1</v>
      </c>
      <c r="D169" s="38">
        <v>497</v>
      </c>
      <c r="E169" s="38"/>
      <c r="F169" s="38"/>
      <c r="G169" s="38"/>
      <c r="H169" s="38"/>
      <c r="I169" s="38"/>
      <c r="J169" s="38"/>
      <c r="K169" s="38">
        <v>1</v>
      </c>
      <c r="L169" s="38">
        <v>497</v>
      </c>
      <c r="M169" s="38">
        <f>87412500</f>
        <v>87412500</v>
      </c>
      <c r="N169" s="38"/>
      <c r="O169" s="38"/>
      <c r="P169" s="38"/>
      <c r="Q169" s="38"/>
      <c r="R169" s="38"/>
      <c r="S169" s="38"/>
      <c r="T169" s="38"/>
      <c r="U169" s="38"/>
      <c r="V169" s="38"/>
      <c r="W169" s="38">
        <v>1</v>
      </c>
      <c r="X169" s="38">
        <v>497</v>
      </c>
      <c r="Y169" s="38">
        <v>35568000</v>
      </c>
      <c r="Z169" s="38">
        <v>1</v>
      </c>
      <c r="AA169" s="38">
        <v>497</v>
      </c>
      <c r="AB169" s="38">
        <f>11928000+14910000</f>
        <v>26838000</v>
      </c>
      <c r="AC169" s="38">
        <v>1</v>
      </c>
      <c r="AD169" s="38">
        <v>497</v>
      </c>
      <c r="AE169" s="38">
        <f>25844000</f>
        <v>25844000</v>
      </c>
      <c r="AF169" s="38"/>
      <c r="AG169" s="38">
        <v>0</v>
      </c>
      <c r="AH169" s="38">
        <v>0</v>
      </c>
      <c r="AI169" s="38">
        <v>1</v>
      </c>
      <c r="AJ169" s="38">
        <v>497</v>
      </c>
      <c r="AK169" s="38">
        <v>39760000</v>
      </c>
      <c r="AL169" s="38"/>
      <c r="AM169" s="38"/>
      <c r="AN169" s="38"/>
      <c r="AO169" s="38"/>
    </row>
    <row r="170" spans="1:41" ht="22.5" customHeight="1" x14ac:dyDescent="0.2">
      <c r="A170" s="28" t="s">
        <v>44</v>
      </c>
      <c r="B170" s="29" t="s">
        <v>112</v>
      </c>
      <c r="C170" s="41">
        <f>C171</f>
        <v>2</v>
      </c>
      <c r="D170" s="41">
        <f t="shared" ref="D170:AN170" si="65">D174+D178</f>
        <v>3725</v>
      </c>
      <c r="E170" s="41">
        <f t="shared" si="65"/>
        <v>0</v>
      </c>
      <c r="F170" s="41">
        <f t="shared" si="65"/>
        <v>0</v>
      </c>
      <c r="G170" s="41">
        <f t="shared" si="65"/>
        <v>0</v>
      </c>
      <c r="H170" s="41">
        <f t="shared" si="65"/>
        <v>0</v>
      </c>
      <c r="I170" s="41">
        <f t="shared" si="65"/>
        <v>0</v>
      </c>
      <c r="J170" s="41">
        <f t="shared" si="65"/>
        <v>0</v>
      </c>
      <c r="K170" s="41">
        <f>K171</f>
        <v>2</v>
      </c>
      <c r="L170" s="41">
        <f t="shared" si="65"/>
        <v>1901</v>
      </c>
      <c r="M170" s="41">
        <f t="shared" si="65"/>
        <v>786709000</v>
      </c>
      <c r="N170" s="41">
        <f t="shared" si="65"/>
        <v>0</v>
      </c>
      <c r="O170" s="41">
        <f t="shared" si="65"/>
        <v>0</v>
      </c>
      <c r="P170" s="41">
        <f t="shared" si="65"/>
        <v>0</v>
      </c>
      <c r="Q170" s="41">
        <f t="shared" si="65"/>
        <v>0</v>
      </c>
      <c r="R170" s="41">
        <f t="shared" si="65"/>
        <v>0</v>
      </c>
      <c r="S170" s="41">
        <f t="shared" si="65"/>
        <v>0</v>
      </c>
      <c r="T170" s="41">
        <f t="shared" si="65"/>
        <v>0</v>
      </c>
      <c r="U170" s="41">
        <f t="shared" si="65"/>
        <v>0</v>
      </c>
      <c r="V170" s="41">
        <f t="shared" si="65"/>
        <v>0</v>
      </c>
      <c r="W170" s="41">
        <v>2</v>
      </c>
      <c r="X170" s="41">
        <f t="shared" si="65"/>
        <v>3560</v>
      </c>
      <c r="Y170" s="41">
        <f t="shared" si="65"/>
        <v>194709000</v>
      </c>
      <c r="Z170" s="41">
        <v>2</v>
      </c>
      <c r="AA170" s="41">
        <f t="shared" si="65"/>
        <v>3685</v>
      </c>
      <c r="AB170" s="41">
        <f t="shared" si="65"/>
        <v>232043000</v>
      </c>
      <c r="AC170" s="41">
        <v>2</v>
      </c>
      <c r="AD170" s="41">
        <f t="shared" si="65"/>
        <v>3652</v>
      </c>
      <c r="AE170" s="41">
        <f t="shared" si="65"/>
        <v>424315000</v>
      </c>
      <c r="AF170" s="41">
        <f t="shared" si="65"/>
        <v>0</v>
      </c>
      <c r="AG170" s="41">
        <f t="shared" si="65"/>
        <v>0</v>
      </c>
      <c r="AH170" s="41">
        <f t="shared" si="65"/>
        <v>0</v>
      </c>
      <c r="AI170" s="41">
        <v>2</v>
      </c>
      <c r="AJ170" s="41">
        <f t="shared" si="65"/>
        <v>2853</v>
      </c>
      <c r="AK170" s="41">
        <f t="shared" si="65"/>
        <v>219788000</v>
      </c>
      <c r="AL170" s="41">
        <f t="shared" si="65"/>
        <v>0</v>
      </c>
      <c r="AM170" s="41">
        <f t="shared" si="65"/>
        <v>0</v>
      </c>
      <c r="AN170" s="41">
        <f t="shared" si="65"/>
        <v>0</v>
      </c>
      <c r="AO170" s="41"/>
    </row>
    <row r="171" spans="1:41" ht="16.5" customHeight="1" x14ac:dyDescent="0.2">
      <c r="A171" s="30"/>
      <c r="B171" s="17" t="s">
        <v>29</v>
      </c>
      <c r="C171" s="35">
        <f t="shared" ref="C171:J171" si="66">C175+C179</f>
        <v>2</v>
      </c>
      <c r="D171" s="35">
        <f t="shared" si="66"/>
        <v>1115</v>
      </c>
      <c r="E171" s="35">
        <f t="shared" si="66"/>
        <v>0</v>
      </c>
      <c r="F171" s="35">
        <f t="shared" si="66"/>
        <v>0</v>
      </c>
      <c r="G171" s="35">
        <f t="shared" si="66"/>
        <v>0</v>
      </c>
      <c r="H171" s="35">
        <f t="shared" si="66"/>
        <v>0</v>
      </c>
      <c r="I171" s="35">
        <f t="shared" si="66"/>
        <v>0</v>
      </c>
      <c r="J171" s="35">
        <f t="shared" si="66"/>
        <v>0</v>
      </c>
      <c r="K171" s="35">
        <f>K175+K179</f>
        <v>2</v>
      </c>
      <c r="L171" s="35">
        <f t="shared" ref="L171:AN171" si="67">L175+L179</f>
        <v>666</v>
      </c>
      <c r="M171" s="35">
        <f t="shared" si="67"/>
        <v>296450000</v>
      </c>
      <c r="N171" s="35">
        <f t="shared" si="67"/>
        <v>0</v>
      </c>
      <c r="O171" s="35">
        <f t="shared" si="67"/>
        <v>0</v>
      </c>
      <c r="P171" s="35">
        <f t="shared" si="67"/>
        <v>0</v>
      </c>
      <c r="Q171" s="35">
        <f t="shared" si="67"/>
        <v>0</v>
      </c>
      <c r="R171" s="35">
        <f t="shared" si="67"/>
        <v>0</v>
      </c>
      <c r="S171" s="35">
        <f t="shared" si="67"/>
        <v>0</v>
      </c>
      <c r="T171" s="35">
        <f t="shared" si="67"/>
        <v>0</v>
      </c>
      <c r="U171" s="35">
        <f t="shared" si="67"/>
        <v>0</v>
      </c>
      <c r="V171" s="35">
        <f t="shared" si="67"/>
        <v>0</v>
      </c>
      <c r="W171" s="35">
        <f t="shared" si="67"/>
        <v>2</v>
      </c>
      <c r="X171" s="35">
        <f t="shared" si="67"/>
        <v>1083</v>
      </c>
      <c r="Y171" s="35">
        <f t="shared" si="67"/>
        <v>41370000</v>
      </c>
      <c r="Z171" s="35">
        <f t="shared" si="67"/>
        <v>2</v>
      </c>
      <c r="AA171" s="35">
        <f t="shared" si="67"/>
        <v>1108</v>
      </c>
      <c r="AB171" s="35">
        <f t="shared" si="67"/>
        <v>71460000</v>
      </c>
      <c r="AC171" s="35">
        <f t="shared" si="67"/>
        <v>2</v>
      </c>
      <c r="AD171" s="35">
        <f t="shared" si="67"/>
        <v>1075</v>
      </c>
      <c r="AE171" s="35">
        <f t="shared" si="67"/>
        <v>134991000</v>
      </c>
      <c r="AF171" s="35">
        <f t="shared" si="67"/>
        <v>0</v>
      </c>
      <c r="AG171" s="35">
        <f t="shared" si="67"/>
        <v>0</v>
      </c>
      <c r="AH171" s="35">
        <f t="shared" si="67"/>
        <v>0</v>
      </c>
      <c r="AI171" s="35">
        <f t="shared" si="67"/>
        <v>2</v>
      </c>
      <c r="AJ171" s="35">
        <f t="shared" si="67"/>
        <v>1115</v>
      </c>
      <c r="AK171" s="35">
        <f t="shared" si="67"/>
        <v>89680000</v>
      </c>
      <c r="AL171" s="35">
        <f t="shared" si="67"/>
        <v>0</v>
      </c>
      <c r="AM171" s="35">
        <f t="shared" si="67"/>
        <v>0</v>
      </c>
      <c r="AN171" s="35">
        <f t="shared" si="67"/>
        <v>0</v>
      </c>
      <c r="AO171" s="38"/>
    </row>
    <row r="172" spans="1:41" ht="18.75" customHeight="1" x14ac:dyDescent="0.2">
      <c r="A172" s="30"/>
      <c r="B172" s="17" t="s">
        <v>30</v>
      </c>
      <c r="C172" s="35">
        <f t="shared" ref="C172:J172" si="68">C176+C180</f>
        <v>2</v>
      </c>
      <c r="D172" s="35">
        <f t="shared" si="68"/>
        <v>1229</v>
      </c>
      <c r="E172" s="35">
        <f t="shared" si="68"/>
        <v>0</v>
      </c>
      <c r="F172" s="35">
        <f t="shared" si="68"/>
        <v>0</v>
      </c>
      <c r="G172" s="35">
        <f t="shared" si="68"/>
        <v>0</v>
      </c>
      <c r="H172" s="35">
        <f t="shared" si="68"/>
        <v>0</v>
      </c>
      <c r="I172" s="35">
        <f t="shared" si="68"/>
        <v>0</v>
      </c>
      <c r="J172" s="35">
        <f t="shared" si="68"/>
        <v>0</v>
      </c>
      <c r="K172" s="35">
        <f t="shared" ref="K172:S172" si="69">K176+K180</f>
        <v>2</v>
      </c>
      <c r="L172" s="35">
        <f t="shared" si="69"/>
        <v>661</v>
      </c>
      <c r="M172" s="35">
        <f t="shared" si="69"/>
        <v>260659000</v>
      </c>
      <c r="N172" s="35">
        <f t="shared" si="69"/>
        <v>0</v>
      </c>
      <c r="O172" s="35">
        <f t="shared" si="69"/>
        <v>0</v>
      </c>
      <c r="P172" s="35">
        <f t="shared" si="69"/>
        <v>0</v>
      </c>
      <c r="Q172" s="35">
        <f t="shared" si="69"/>
        <v>0</v>
      </c>
      <c r="R172" s="35">
        <f t="shared" si="69"/>
        <v>0</v>
      </c>
      <c r="S172" s="35">
        <f t="shared" si="69"/>
        <v>0</v>
      </c>
      <c r="T172" s="35">
        <f t="shared" ref="T172:AN172" si="70">T176+T180</f>
        <v>0</v>
      </c>
      <c r="U172" s="35">
        <f t="shared" si="70"/>
        <v>0</v>
      </c>
      <c r="V172" s="35">
        <f t="shared" si="70"/>
        <v>0</v>
      </c>
      <c r="W172" s="35">
        <f t="shared" si="70"/>
        <v>2</v>
      </c>
      <c r="X172" s="35">
        <f t="shared" si="70"/>
        <v>1119</v>
      </c>
      <c r="Y172" s="35">
        <f t="shared" si="70"/>
        <v>72795000</v>
      </c>
      <c r="Z172" s="35">
        <f t="shared" si="70"/>
        <v>2</v>
      </c>
      <c r="AA172" s="35">
        <f t="shared" si="70"/>
        <v>1221</v>
      </c>
      <c r="AB172" s="35">
        <f t="shared" si="70"/>
        <v>80231000</v>
      </c>
      <c r="AC172" s="35">
        <f t="shared" si="70"/>
        <v>2</v>
      </c>
      <c r="AD172" s="35">
        <f t="shared" si="70"/>
        <v>1221</v>
      </c>
      <c r="AE172" s="35">
        <f t="shared" si="70"/>
        <v>141877000</v>
      </c>
      <c r="AF172" s="35">
        <f t="shared" si="70"/>
        <v>0</v>
      </c>
      <c r="AG172" s="35">
        <f t="shared" si="70"/>
        <v>0</v>
      </c>
      <c r="AH172" s="35">
        <f t="shared" si="70"/>
        <v>0</v>
      </c>
      <c r="AI172" s="35">
        <f t="shared" si="70"/>
        <v>1</v>
      </c>
      <c r="AJ172" s="35">
        <f t="shared" si="70"/>
        <v>801</v>
      </c>
      <c r="AK172" s="35">
        <f t="shared" si="70"/>
        <v>64054000</v>
      </c>
      <c r="AL172" s="35">
        <f t="shared" si="70"/>
        <v>0</v>
      </c>
      <c r="AM172" s="35">
        <f t="shared" si="70"/>
        <v>0</v>
      </c>
      <c r="AN172" s="35">
        <f t="shared" si="70"/>
        <v>0</v>
      </c>
      <c r="AO172" s="38"/>
    </row>
    <row r="173" spans="1:41" ht="17.25" customHeight="1" x14ac:dyDescent="0.2">
      <c r="A173" s="30"/>
      <c r="B173" s="17" t="s">
        <v>31</v>
      </c>
      <c r="C173" s="35">
        <f t="shared" ref="C173:J173" si="71">C177+C181</f>
        <v>2</v>
      </c>
      <c r="D173" s="35">
        <f t="shared" si="71"/>
        <v>1381</v>
      </c>
      <c r="E173" s="35">
        <f t="shared" si="71"/>
        <v>0</v>
      </c>
      <c r="F173" s="35">
        <f t="shared" si="71"/>
        <v>0</v>
      </c>
      <c r="G173" s="35">
        <f t="shared" si="71"/>
        <v>0</v>
      </c>
      <c r="H173" s="35">
        <f t="shared" si="71"/>
        <v>0</v>
      </c>
      <c r="I173" s="35">
        <f t="shared" si="71"/>
        <v>0</v>
      </c>
      <c r="J173" s="35">
        <f t="shared" si="71"/>
        <v>0</v>
      </c>
      <c r="K173" s="35">
        <f>K177+K181</f>
        <v>1</v>
      </c>
      <c r="L173" s="35">
        <f t="shared" ref="L173:AN173" si="72">L177+L181</f>
        <v>574</v>
      </c>
      <c r="M173" s="35">
        <f t="shared" si="72"/>
        <v>229600000</v>
      </c>
      <c r="N173" s="35">
        <f t="shared" si="72"/>
        <v>0</v>
      </c>
      <c r="O173" s="35">
        <f t="shared" si="72"/>
        <v>0</v>
      </c>
      <c r="P173" s="35">
        <f t="shared" si="72"/>
        <v>0</v>
      </c>
      <c r="Q173" s="35">
        <f t="shared" si="72"/>
        <v>0</v>
      </c>
      <c r="R173" s="35">
        <f t="shared" si="72"/>
        <v>0</v>
      </c>
      <c r="S173" s="35">
        <f t="shared" si="72"/>
        <v>0</v>
      </c>
      <c r="T173" s="35">
        <f t="shared" si="72"/>
        <v>0</v>
      </c>
      <c r="U173" s="35">
        <f t="shared" si="72"/>
        <v>0</v>
      </c>
      <c r="V173" s="35">
        <f t="shared" si="72"/>
        <v>0</v>
      </c>
      <c r="W173" s="35">
        <f t="shared" si="72"/>
        <v>2</v>
      </c>
      <c r="X173" s="35">
        <f t="shared" si="72"/>
        <v>1358</v>
      </c>
      <c r="Y173" s="35">
        <f t="shared" si="72"/>
        <v>80544000</v>
      </c>
      <c r="Z173" s="35">
        <f t="shared" si="72"/>
        <v>2</v>
      </c>
      <c r="AA173" s="35">
        <f t="shared" si="72"/>
        <v>1356</v>
      </c>
      <c r="AB173" s="35">
        <f t="shared" si="72"/>
        <v>80352000</v>
      </c>
      <c r="AC173" s="35">
        <f t="shared" si="72"/>
        <v>2</v>
      </c>
      <c r="AD173" s="35">
        <f t="shared" si="72"/>
        <v>1356</v>
      </c>
      <c r="AE173" s="35">
        <f t="shared" si="72"/>
        <v>147447000</v>
      </c>
      <c r="AF173" s="35">
        <f t="shared" si="72"/>
        <v>0</v>
      </c>
      <c r="AG173" s="35">
        <f t="shared" si="72"/>
        <v>0</v>
      </c>
      <c r="AH173" s="35">
        <f t="shared" si="72"/>
        <v>0</v>
      </c>
      <c r="AI173" s="35">
        <f t="shared" si="72"/>
        <v>1</v>
      </c>
      <c r="AJ173" s="35">
        <f t="shared" si="72"/>
        <v>937</v>
      </c>
      <c r="AK173" s="35">
        <f t="shared" si="72"/>
        <v>66054000</v>
      </c>
      <c r="AL173" s="35">
        <f t="shared" si="72"/>
        <v>0</v>
      </c>
      <c r="AM173" s="35">
        <f t="shared" si="72"/>
        <v>0</v>
      </c>
      <c r="AN173" s="35">
        <f t="shared" si="72"/>
        <v>0</v>
      </c>
      <c r="AO173" s="38"/>
    </row>
    <row r="174" spans="1:41" ht="18.75" customHeight="1" x14ac:dyDescent="0.2">
      <c r="A174" s="23">
        <v>1</v>
      </c>
      <c r="B174" s="24" t="s">
        <v>113</v>
      </c>
      <c r="C174" s="36">
        <f t="shared" ref="C174:AN174" si="73">C175+C176+C177</f>
        <v>3</v>
      </c>
      <c r="D174" s="36">
        <f t="shared" si="73"/>
        <v>1267</v>
      </c>
      <c r="E174" s="36">
        <f>E175+E176+E177</f>
        <v>0</v>
      </c>
      <c r="F174" s="36">
        <f t="shared" ref="F174:L174" si="74">F175+F176+F177</f>
        <v>0</v>
      </c>
      <c r="G174" s="36">
        <f t="shared" si="74"/>
        <v>0</v>
      </c>
      <c r="H174" s="36">
        <f t="shared" si="74"/>
        <v>0</v>
      </c>
      <c r="I174" s="36">
        <f t="shared" si="74"/>
        <v>0</v>
      </c>
      <c r="J174" s="36">
        <f t="shared" si="74"/>
        <v>0</v>
      </c>
      <c r="K174" s="36">
        <f t="shared" si="74"/>
        <v>2</v>
      </c>
      <c r="L174" s="36">
        <f t="shared" si="74"/>
        <v>215</v>
      </c>
      <c r="M174" s="36">
        <f t="shared" si="73"/>
        <v>282090000</v>
      </c>
      <c r="N174" s="36">
        <f t="shared" si="73"/>
        <v>0</v>
      </c>
      <c r="O174" s="36">
        <f t="shared" si="73"/>
        <v>0</v>
      </c>
      <c r="P174" s="36">
        <f t="shared" si="73"/>
        <v>0</v>
      </c>
      <c r="Q174" s="36">
        <f t="shared" si="73"/>
        <v>0</v>
      </c>
      <c r="R174" s="36">
        <f t="shared" si="73"/>
        <v>0</v>
      </c>
      <c r="S174" s="36">
        <f t="shared" si="73"/>
        <v>0</v>
      </c>
      <c r="T174" s="36">
        <f t="shared" si="73"/>
        <v>0</v>
      </c>
      <c r="U174" s="36">
        <f t="shared" si="73"/>
        <v>0</v>
      </c>
      <c r="V174" s="36">
        <f t="shared" si="73"/>
        <v>0</v>
      </c>
      <c r="W174" s="36">
        <f t="shared" si="73"/>
        <v>3</v>
      </c>
      <c r="X174" s="36">
        <f t="shared" si="73"/>
        <v>1102</v>
      </c>
      <c r="Y174" s="36">
        <f t="shared" si="73"/>
        <v>72842000</v>
      </c>
      <c r="Z174" s="36">
        <f t="shared" si="73"/>
        <v>3</v>
      </c>
      <c r="AA174" s="36">
        <f t="shared" si="73"/>
        <v>1227</v>
      </c>
      <c r="AB174" s="36">
        <f t="shared" si="73"/>
        <v>88356000</v>
      </c>
      <c r="AC174" s="36">
        <f t="shared" si="73"/>
        <v>3</v>
      </c>
      <c r="AD174" s="36">
        <f t="shared" si="73"/>
        <v>1194</v>
      </c>
      <c r="AE174" s="36">
        <f t="shared" si="73"/>
        <v>139656000</v>
      </c>
      <c r="AF174" s="36">
        <f t="shared" si="73"/>
        <v>0</v>
      </c>
      <c r="AG174" s="36">
        <f t="shared" si="73"/>
        <v>0</v>
      </c>
      <c r="AH174" s="36">
        <f t="shared" si="73"/>
        <v>0</v>
      </c>
      <c r="AI174" s="36">
        <f t="shared" si="73"/>
        <v>1</v>
      </c>
      <c r="AJ174" s="36">
        <f t="shared" si="73"/>
        <v>395</v>
      </c>
      <c r="AK174" s="36">
        <f t="shared" si="73"/>
        <v>31600000</v>
      </c>
      <c r="AL174" s="36">
        <f t="shared" si="73"/>
        <v>0</v>
      </c>
      <c r="AM174" s="36">
        <f t="shared" si="73"/>
        <v>0</v>
      </c>
      <c r="AN174" s="36">
        <f t="shared" si="73"/>
        <v>0</v>
      </c>
      <c r="AO174" s="43"/>
    </row>
    <row r="175" spans="1:41" ht="16.5" customHeight="1" x14ac:dyDescent="0.2">
      <c r="A175" s="30"/>
      <c r="B175" s="17" t="s">
        <v>29</v>
      </c>
      <c r="C175" s="38">
        <v>1</v>
      </c>
      <c r="D175" s="38">
        <v>395</v>
      </c>
      <c r="E175" s="38"/>
      <c r="F175" s="38"/>
      <c r="G175" s="38"/>
      <c r="H175" s="38"/>
      <c r="I175" s="38"/>
      <c r="J175" s="38"/>
      <c r="K175" s="38">
        <v>1</v>
      </c>
      <c r="L175" s="38">
        <v>125</v>
      </c>
      <c r="M175" s="38">
        <v>161200000</v>
      </c>
      <c r="N175" s="38"/>
      <c r="O175" s="38"/>
      <c r="P175" s="38"/>
      <c r="Q175" s="38"/>
      <c r="R175" s="38"/>
      <c r="S175" s="38"/>
      <c r="T175" s="38"/>
      <c r="U175" s="38"/>
      <c r="V175" s="38"/>
      <c r="W175" s="38">
        <v>1</v>
      </c>
      <c r="X175" s="38">
        <v>363</v>
      </c>
      <c r="Y175" s="38">
        <v>19620000</v>
      </c>
      <c r="Z175" s="38">
        <v>1</v>
      </c>
      <c r="AA175" s="38">
        <v>388</v>
      </c>
      <c r="AB175" s="38">
        <v>27960000</v>
      </c>
      <c r="AC175" s="38">
        <v>1</v>
      </c>
      <c r="AD175" s="38">
        <v>355</v>
      </c>
      <c r="AE175" s="38">
        <v>41480000</v>
      </c>
      <c r="AF175" s="38"/>
      <c r="AG175" s="38"/>
      <c r="AH175" s="38"/>
      <c r="AI175" s="38">
        <v>1</v>
      </c>
      <c r="AJ175" s="38">
        <v>395</v>
      </c>
      <c r="AK175" s="38">
        <v>31600000</v>
      </c>
      <c r="AL175" s="38"/>
      <c r="AM175" s="38"/>
      <c r="AN175" s="38"/>
      <c r="AO175" s="38"/>
    </row>
    <row r="176" spans="1:41" ht="18.75" customHeight="1" x14ac:dyDescent="0.2">
      <c r="A176" s="30"/>
      <c r="B176" s="17" t="s">
        <v>30</v>
      </c>
      <c r="C176" s="38">
        <v>1</v>
      </c>
      <c r="D176" s="38">
        <v>428</v>
      </c>
      <c r="E176" s="38"/>
      <c r="F176" s="38"/>
      <c r="G176" s="38"/>
      <c r="H176" s="38"/>
      <c r="I176" s="38"/>
      <c r="J176" s="38"/>
      <c r="K176" s="38">
        <v>1</v>
      </c>
      <c r="L176" s="38">
        <v>90</v>
      </c>
      <c r="M176" s="38">
        <v>120890000</v>
      </c>
      <c r="N176" s="38"/>
      <c r="O176" s="38"/>
      <c r="P176" s="38"/>
      <c r="Q176" s="38"/>
      <c r="R176" s="38"/>
      <c r="S176" s="38"/>
      <c r="T176" s="38"/>
      <c r="U176" s="38"/>
      <c r="V176" s="38"/>
      <c r="W176" s="38">
        <v>1</v>
      </c>
      <c r="X176" s="38">
        <v>318</v>
      </c>
      <c r="Y176" s="38">
        <v>22878000</v>
      </c>
      <c r="Z176" s="38">
        <v>1</v>
      </c>
      <c r="AA176" s="38">
        <v>420</v>
      </c>
      <c r="AB176" s="38">
        <v>30244000</v>
      </c>
      <c r="AC176" s="38">
        <v>1</v>
      </c>
      <c r="AD176" s="38">
        <v>420</v>
      </c>
      <c r="AE176" s="38">
        <v>49179000</v>
      </c>
      <c r="AF176" s="38"/>
      <c r="AG176" s="38"/>
      <c r="AH176" s="38"/>
      <c r="AI176" s="38"/>
      <c r="AJ176" s="38">
        <v>0</v>
      </c>
      <c r="AK176" s="38">
        <v>0</v>
      </c>
      <c r="AL176" s="38"/>
      <c r="AM176" s="38"/>
      <c r="AN176" s="38"/>
      <c r="AO176" s="38"/>
    </row>
    <row r="177" spans="1:41" ht="17.25" customHeight="1" x14ac:dyDescent="0.2">
      <c r="A177" s="30"/>
      <c r="B177" s="17" t="s">
        <v>31</v>
      </c>
      <c r="C177" s="38">
        <v>1</v>
      </c>
      <c r="D177" s="38">
        <v>444</v>
      </c>
      <c r="E177" s="38"/>
      <c r="F177" s="38"/>
      <c r="G177" s="38"/>
      <c r="H177" s="38"/>
      <c r="I177" s="38"/>
      <c r="J177" s="38"/>
      <c r="K177" s="38"/>
      <c r="L177" s="38"/>
      <c r="M177" s="38"/>
      <c r="N177" s="38"/>
      <c r="O177" s="38"/>
      <c r="P177" s="38"/>
      <c r="Q177" s="38"/>
      <c r="R177" s="38"/>
      <c r="S177" s="38"/>
      <c r="T177" s="38"/>
      <c r="U177" s="38"/>
      <c r="V177" s="38"/>
      <c r="W177" s="38">
        <v>1</v>
      </c>
      <c r="X177" s="38">
        <v>421</v>
      </c>
      <c r="Y177" s="38">
        <v>30344000</v>
      </c>
      <c r="Z177" s="38">
        <v>1</v>
      </c>
      <c r="AA177" s="38">
        <v>419</v>
      </c>
      <c r="AB177" s="38">
        <v>30152000</v>
      </c>
      <c r="AC177" s="38">
        <v>1</v>
      </c>
      <c r="AD177" s="38">
        <v>419</v>
      </c>
      <c r="AE177" s="38">
        <v>48997000</v>
      </c>
      <c r="AF177" s="38"/>
      <c r="AG177" s="38"/>
      <c r="AH177" s="38"/>
      <c r="AI177" s="38"/>
      <c r="AJ177" s="38">
        <v>0</v>
      </c>
      <c r="AK177" s="38">
        <v>0</v>
      </c>
      <c r="AL177" s="38"/>
      <c r="AM177" s="38"/>
      <c r="AN177" s="38"/>
      <c r="AO177" s="38"/>
    </row>
    <row r="178" spans="1:41" ht="21" customHeight="1" x14ac:dyDescent="0.2">
      <c r="A178" s="23">
        <v>2</v>
      </c>
      <c r="B178" s="24" t="s">
        <v>114</v>
      </c>
      <c r="C178" s="36">
        <f t="shared" ref="C178:AN178" si="75">C179+C180+C181</f>
        <v>3</v>
      </c>
      <c r="D178" s="36">
        <f t="shared" si="75"/>
        <v>2458</v>
      </c>
      <c r="E178" s="36">
        <f t="shared" si="75"/>
        <v>0</v>
      </c>
      <c r="F178" s="36">
        <f t="shared" si="75"/>
        <v>0</v>
      </c>
      <c r="G178" s="36">
        <f t="shared" si="75"/>
        <v>0</v>
      </c>
      <c r="H178" s="36">
        <f t="shared" si="75"/>
        <v>0</v>
      </c>
      <c r="I178" s="36">
        <f t="shared" si="75"/>
        <v>0</v>
      </c>
      <c r="J178" s="36">
        <f t="shared" si="75"/>
        <v>0</v>
      </c>
      <c r="K178" s="36">
        <f t="shared" si="75"/>
        <v>3</v>
      </c>
      <c r="L178" s="36">
        <f t="shared" si="75"/>
        <v>1686</v>
      </c>
      <c r="M178" s="36">
        <f t="shared" si="75"/>
        <v>504619000</v>
      </c>
      <c r="N178" s="36">
        <f t="shared" si="75"/>
        <v>0</v>
      </c>
      <c r="O178" s="36">
        <f t="shared" si="75"/>
        <v>0</v>
      </c>
      <c r="P178" s="36">
        <f t="shared" si="75"/>
        <v>0</v>
      </c>
      <c r="Q178" s="36">
        <f t="shared" si="75"/>
        <v>0</v>
      </c>
      <c r="R178" s="36">
        <f t="shared" si="75"/>
        <v>0</v>
      </c>
      <c r="S178" s="36">
        <f t="shared" si="75"/>
        <v>0</v>
      </c>
      <c r="T178" s="36">
        <f t="shared" si="75"/>
        <v>0</v>
      </c>
      <c r="U178" s="36">
        <f t="shared" si="75"/>
        <v>0</v>
      </c>
      <c r="V178" s="36">
        <f t="shared" si="75"/>
        <v>0</v>
      </c>
      <c r="W178" s="36">
        <f t="shared" si="75"/>
        <v>3</v>
      </c>
      <c r="X178" s="36">
        <f t="shared" si="75"/>
        <v>2458</v>
      </c>
      <c r="Y178" s="36">
        <f t="shared" si="75"/>
        <v>121867000</v>
      </c>
      <c r="Z178" s="36">
        <f t="shared" si="75"/>
        <v>3</v>
      </c>
      <c r="AA178" s="36">
        <f t="shared" si="75"/>
        <v>2458</v>
      </c>
      <c r="AB178" s="36">
        <f t="shared" si="75"/>
        <v>143687000</v>
      </c>
      <c r="AC178" s="36">
        <f t="shared" si="75"/>
        <v>3</v>
      </c>
      <c r="AD178" s="36">
        <f t="shared" si="75"/>
        <v>2458</v>
      </c>
      <c r="AE178" s="36">
        <f t="shared" si="75"/>
        <v>284659000</v>
      </c>
      <c r="AF178" s="36">
        <f t="shared" si="75"/>
        <v>0</v>
      </c>
      <c r="AG178" s="36">
        <f t="shared" si="75"/>
        <v>0</v>
      </c>
      <c r="AH178" s="36">
        <f t="shared" si="75"/>
        <v>0</v>
      </c>
      <c r="AI178" s="36">
        <f t="shared" si="75"/>
        <v>3</v>
      </c>
      <c r="AJ178" s="36">
        <f t="shared" si="75"/>
        <v>2458</v>
      </c>
      <c r="AK178" s="36">
        <f t="shared" si="75"/>
        <v>188188000</v>
      </c>
      <c r="AL178" s="36">
        <f t="shared" si="75"/>
        <v>0</v>
      </c>
      <c r="AM178" s="36">
        <f t="shared" si="75"/>
        <v>0</v>
      </c>
      <c r="AN178" s="36">
        <f t="shared" si="75"/>
        <v>0</v>
      </c>
      <c r="AO178" s="43"/>
    </row>
    <row r="179" spans="1:41" ht="16.5" customHeight="1" x14ac:dyDescent="0.2">
      <c r="A179" s="30"/>
      <c r="B179" s="17" t="s">
        <v>29</v>
      </c>
      <c r="C179" s="38">
        <v>1</v>
      </c>
      <c r="D179" s="38">
        <v>720</v>
      </c>
      <c r="E179" s="38"/>
      <c r="F179" s="38"/>
      <c r="G179" s="38"/>
      <c r="H179" s="38"/>
      <c r="I179" s="38"/>
      <c r="J179" s="38"/>
      <c r="K179" s="38">
        <v>1</v>
      </c>
      <c r="L179" s="38">
        <v>541</v>
      </c>
      <c r="M179" s="38">
        <v>135250000</v>
      </c>
      <c r="N179" s="38"/>
      <c r="O179" s="38"/>
      <c r="P179" s="38"/>
      <c r="Q179" s="38"/>
      <c r="R179" s="38"/>
      <c r="S179" s="38"/>
      <c r="T179" s="38"/>
      <c r="U179" s="38"/>
      <c r="V179" s="38"/>
      <c r="W179" s="38">
        <v>1</v>
      </c>
      <c r="X179" s="38">
        <v>720</v>
      </c>
      <c r="Y179" s="35">
        <v>21750000</v>
      </c>
      <c r="Z179" s="35">
        <v>1</v>
      </c>
      <c r="AA179" s="35">
        <v>720</v>
      </c>
      <c r="AB179" s="35">
        <v>43500000</v>
      </c>
      <c r="AC179" s="38">
        <v>1</v>
      </c>
      <c r="AD179" s="38">
        <v>720</v>
      </c>
      <c r="AE179" s="35">
        <v>93511000</v>
      </c>
      <c r="AF179" s="38"/>
      <c r="AG179" s="38"/>
      <c r="AH179" s="38"/>
      <c r="AI179" s="38">
        <v>1</v>
      </c>
      <c r="AJ179" s="38">
        <v>720</v>
      </c>
      <c r="AK179" s="35">
        <v>58080000</v>
      </c>
      <c r="AL179" s="38"/>
      <c r="AM179" s="38"/>
      <c r="AN179" s="38"/>
      <c r="AO179" s="38"/>
    </row>
    <row r="180" spans="1:41" ht="18.75" customHeight="1" x14ac:dyDescent="0.2">
      <c r="A180" s="30"/>
      <c r="B180" s="17" t="s">
        <v>30</v>
      </c>
      <c r="C180" s="38">
        <v>1</v>
      </c>
      <c r="D180" s="35">
        <v>801</v>
      </c>
      <c r="E180" s="38"/>
      <c r="F180" s="38"/>
      <c r="G180" s="38"/>
      <c r="H180" s="38"/>
      <c r="I180" s="38"/>
      <c r="J180" s="38"/>
      <c r="K180" s="35">
        <v>1</v>
      </c>
      <c r="L180" s="35">
        <v>571</v>
      </c>
      <c r="M180" s="35">
        <v>139769000</v>
      </c>
      <c r="N180" s="35"/>
      <c r="O180" s="35"/>
      <c r="P180" s="35"/>
      <c r="Q180" s="35"/>
      <c r="R180" s="35"/>
      <c r="S180" s="35"/>
      <c r="T180" s="35"/>
      <c r="U180" s="35"/>
      <c r="V180" s="35"/>
      <c r="W180" s="35">
        <v>1</v>
      </c>
      <c r="X180" s="35">
        <v>801</v>
      </c>
      <c r="Y180" s="35">
        <v>49917000</v>
      </c>
      <c r="Z180" s="35">
        <v>1</v>
      </c>
      <c r="AA180" s="35">
        <v>801</v>
      </c>
      <c r="AB180" s="35">
        <v>49987000</v>
      </c>
      <c r="AC180" s="35">
        <v>1</v>
      </c>
      <c r="AD180" s="35">
        <v>801</v>
      </c>
      <c r="AE180" s="35">
        <v>92698000</v>
      </c>
      <c r="AF180" s="35"/>
      <c r="AG180" s="35"/>
      <c r="AH180" s="35"/>
      <c r="AI180" s="35">
        <v>1</v>
      </c>
      <c r="AJ180" s="35">
        <v>801</v>
      </c>
      <c r="AK180" s="35">
        <v>64054000</v>
      </c>
      <c r="AL180" s="35"/>
      <c r="AM180" s="35"/>
      <c r="AN180" s="35"/>
      <c r="AO180" s="35"/>
    </row>
    <row r="181" spans="1:41" ht="17.25" customHeight="1" x14ac:dyDescent="0.2">
      <c r="A181" s="30"/>
      <c r="B181" s="17" t="s">
        <v>31</v>
      </c>
      <c r="C181" s="38">
        <v>1</v>
      </c>
      <c r="D181" s="35">
        <v>937</v>
      </c>
      <c r="E181" s="38"/>
      <c r="F181" s="38"/>
      <c r="G181" s="38"/>
      <c r="H181" s="38"/>
      <c r="I181" s="38"/>
      <c r="J181" s="38"/>
      <c r="K181" s="35">
        <v>1</v>
      </c>
      <c r="L181" s="35">
        <v>574</v>
      </c>
      <c r="M181" s="35">
        <v>229600000</v>
      </c>
      <c r="N181" s="35"/>
      <c r="O181" s="35"/>
      <c r="P181" s="35"/>
      <c r="Q181" s="35"/>
      <c r="R181" s="35"/>
      <c r="S181" s="35"/>
      <c r="T181" s="35"/>
      <c r="U181" s="35"/>
      <c r="V181" s="35"/>
      <c r="W181" s="35">
        <v>1</v>
      </c>
      <c r="X181" s="35">
        <v>937</v>
      </c>
      <c r="Y181" s="35">
        <v>50200000</v>
      </c>
      <c r="Z181" s="35">
        <v>1</v>
      </c>
      <c r="AA181" s="35">
        <v>937</v>
      </c>
      <c r="AB181" s="35">
        <v>50200000</v>
      </c>
      <c r="AC181" s="35">
        <v>1</v>
      </c>
      <c r="AD181" s="35">
        <v>937</v>
      </c>
      <c r="AE181" s="35">
        <v>98450000</v>
      </c>
      <c r="AF181" s="35"/>
      <c r="AG181" s="35"/>
      <c r="AH181" s="35"/>
      <c r="AI181" s="35">
        <v>1</v>
      </c>
      <c r="AJ181" s="35">
        <v>937</v>
      </c>
      <c r="AK181" s="35">
        <v>66054000</v>
      </c>
      <c r="AL181" s="35"/>
      <c r="AM181" s="35"/>
      <c r="AN181" s="35"/>
      <c r="AO181" s="35"/>
    </row>
    <row r="182" spans="1:41" ht="19.5" customHeight="1" x14ac:dyDescent="0.2">
      <c r="A182" s="28" t="s">
        <v>46</v>
      </c>
      <c r="B182" s="29" t="s">
        <v>115</v>
      </c>
      <c r="C182" s="41">
        <f t="shared" ref="C182:AN182" si="76">C183</f>
        <v>1</v>
      </c>
      <c r="D182" s="41">
        <f t="shared" si="76"/>
        <v>1719</v>
      </c>
      <c r="E182" s="41">
        <f t="shared" si="76"/>
        <v>0</v>
      </c>
      <c r="F182" s="41">
        <f t="shared" si="76"/>
        <v>0</v>
      </c>
      <c r="G182" s="41">
        <f t="shared" si="76"/>
        <v>0</v>
      </c>
      <c r="H182" s="41">
        <f t="shared" si="76"/>
        <v>0</v>
      </c>
      <c r="I182" s="41">
        <f t="shared" si="76"/>
        <v>0</v>
      </c>
      <c r="J182" s="41">
        <f t="shared" si="76"/>
        <v>0</v>
      </c>
      <c r="K182" s="41">
        <f>K184</f>
        <v>1</v>
      </c>
      <c r="L182" s="41">
        <f t="shared" si="76"/>
        <v>608</v>
      </c>
      <c r="M182" s="41">
        <f t="shared" si="76"/>
        <v>770075000</v>
      </c>
      <c r="N182" s="41">
        <f t="shared" si="76"/>
        <v>0</v>
      </c>
      <c r="O182" s="41">
        <f t="shared" si="76"/>
        <v>0</v>
      </c>
      <c r="P182" s="41">
        <f t="shared" si="76"/>
        <v>0</v>
      </c>
      <c r="Q182" s="41">
        <f t="shared" si="76"/>
        <v>1</v>
      </c>
      <c r="R182" s="41">
        <f t="shared" si="76"/>
        <v>397</v>
      </c>
      <c r="S182" s="41">
        <f t="shared" si="76"/>
        <v>57100000</v>
      </c>
      <c r="T182" s="41">
        <f>T184</f>
        <v>1</v>
      </c>
      <c r="U182" s="41">
        <f t="shared" si="76"/>
        <v>984</v>
      </c>
      <c r="V182" s="41">
        <f t="shared" si="76"/>
        <v>98400000</v>
      </c>
      <c r="W182" s="41">
        <f>W184</f>
        <v>1</v>
      </c>
      <c r="X182" s="41">
        <f t="shared" si="76"/>
        <v>1719</v>
      </c>
      <c r="Y182" s="41">
        <f t="shared" si="76"/>
        <v>123568000</v>
      </c>
      <c r="Z182" s="41">
        <f>Z184</f>
        <v>1</v>
      </c>
      <c r="AA182" s="41">
        <f t="shared" si="76"/>
        <v>1719</v>
      </c>
      <c r="AB182" s="41">
        <f t="shared" si="76"/>
        <v>203736000</v>
      </c>
      <c r="AC182" s="41">
        <f>AC184</f>
        <v>1</v>
      </c>
      <c r="AD182" s="41">
        <f t="shared" si="76"/>
        <v>1719</v>
      </c>
      <c r="AE182" s="41">
        <f t="shared" si="76"/>
        <v>297272000</v>
      </c>
      <c r="AF182" s="41">
        <f>AF184</f>
        <v>1</v>
      </c>
      <c r="AG182" s="41">
        <f t="shared" si="76"/>
        <v>1719</v>
      </c>
      <c r="AH182" s="41">
        <f t="shared" si="76"/>
        <v>245000000</v>
      </c>
      <c r="AI182" s="41">
        <f>AI184</f>
        <v>1</v>
      </c>
      <c r="AJ182" s="41">
        <f t="shared" si="76"/>
        <v>1719</v>
      </c>
      <c r="AK182" s="41">
        <f t="shared" si="76"/>
        <v>116760000</v>
      </c>
      <c r="AL182" s="41">
        <f t="shared" si="76"/>
        <v>0</v>
      </c>
      <c r="AM182" s="41">
        <f t="shared" si="76"/>
        <v>0</v>
      </c>
      <c r="AN182" s="41">
        <f t="shared" si="76"/>
        <v>0</v>
      </c>
      <c r="AO182" s="41"/>
    </row>
    <row r="183" spans="1:41" ht="23.25" customHeight="1" x14ac:dyDescent="0.2">
      <c r="A183" s="23">
        <v>1</v>
      </c>
      <c r="B183" s="24" t="s">
        <v>116</v>
      </c>
      <c r="C183" s="36">
        <f>C184</f>
        <v>1</v>
      </c>
      <c r="D183" s="36">
        <f t="shared" ref="D183:AN183" si="77">D184+D185+D186</f>
        <v>1719</v>
      </c>
      <c r="E183" s="36">
        <f t="shared" si="77"/>
        <v>0</v>
      </c>
      <c r="F183" s="36">
        <f t="shared" si="77"/>
        <v>0</v>
      </c>
      <c r="G183" s="36">
        <f t="shared" si="77"/>
        <v>0</v>
      </c>
      <c r="H183" s="36">
        <f t="shared" si="77"/>
        <v>0</v>
      </c>
      <c r="I183" s="36">
        <f t="shared" si="77"/>
        <v>0</v>
      </c>
      <c r="J183" s="36">
        <f t="shared" si="77"/>
        <v>0</v>
      </c>
      <c r="K183" s="36">
        <f t="shared" si="77"/>
        <v>3</v>
      </c>
      <c r="L183" s="36">
        <f t="shared" si="77"/>
        <v>608</v>
      </c>
      <c r="M183" s="36">
        <f t="shared" si="77"/>
        <v>770075000</v>
      </c>
      <c r="N183" s="36">
        <f t="shared" si="77"/>
        <v>0</v>
      </c>
      <c r="O183" s="36">
        <f t="shared" si="77"/>
        <v>0</v>
      </c>
      <c r="P183" s="36">
        <f t="shared" si="77"/>
        <v>0</v>
      </c>
      <c r="Q183" s="36">
        <f>Q184</f>
        <v>1</v>
      </c>
      <c r="R183" s="36">
        <f t="shared" si="77"/>
        <v>397</v>
      </c>
      <c r="S183" s="36">
        <f t="shared" si="77"/>
        <v>57100000</v>
      </c>
      <c r="T183" s="36">
        <f t="shared" si="77"/>
        <v>3</v>
      </c>
      <c r="U183" s="36">
        <f t="shared" si="77"/>
        <v>984</v>
      </c>
      <c r="V183" s="36">
        <f t="shared" si="77"/>
        <v>98400000</v>
      </c>
      <c r="W183" s="36">
        <f t="shared" si="77"/>
        <v>3</v>
      </c>
      <c r="X183" s="36">
        <f t="shared" si="77"/>
        <v>1719</v>
      </c>
      <c r="Y183" s="36">
        <f t="shared" si="77"/>
        <v>123568000</v>
      </c>
      <c r="Z183" s="36">
        <f t="shared" si="77"/>
        <v>3</v>
      </c>
      <c r="AA183" s="36">
        <f t="shared" si="77"/>
        <v>1719</v>
      </c>
      <c r="AB183" s="36">
        <f t="shared" si="77"/>
        <v>203736000</v>
      </c>
      <c r="AC183" s="36">
        <f t="shared" si="77"/>
        <v>3</v>
      </c>
      <c r="AD183" s="36">
        <f t="shared" si="77"/>
        <v>1719</v>
      </c>
      <c r="AE183" s="36">
        <f t="shared" si="77"/>
        <v>297272000</v>
      </c>
      <c r="AF183" s="36">
        <f t="shared" si="77"/>
        <v>3</v>
      </c>
      <c r="AG183" s="36">
        <f t="shared" si="77"/>
        <v>1719</v>
      </c>
      <c r="AH183" s="36">
        <f t="shared" si="77"/>
        <v>245000000</v>
      </c>
      <c r="AI183" s="36">
        <f t="shared" si="77"/>
        <v>3</v>
      </c>
      <c r="AJ183" s="36">
        <f t="shared" si="77"/>
        <v>1719</v>
      </c>
      <c r="AK183" s="36">
        <f t="shared" si="77"/>
        <v>116760000</v>
      </c>
      <c r="AL183" s="36">
        <f t="shared" si="77"/>
        <v>0</v>
      </c>
      <c r="AM183" s="36">
        <f t="shared" si="77"/>
        <v>0</v>
      </c>
      <c r="AN183" s="36">
        <f t="shared" si="77"/>
        <v>0</v>
      </c>
      <c r="AO183" s="43"/>
    </row>
    <row r="184" spans="1:41" ht="16.5" customHeight="1" x14ac:dyDescent="0.2">
      <c r="A184" s="30"/>
      <c r="B184" s="17" t="s">
        <v>29</v>
      </c>
      <c r="C184" s="38">
        <v>1</v>
      </c>
      <c r="D184" s="38">
        <v>478</v>
      </c>
      <c r="E184" s="38"/>
      <c r="F184" s="38"/>
      <c r="G184" s="38"/>
      <c r="H184" s="38"/>
      <c r="I184" s="38"/>
      <c r="J184" s="38"/>
      <c r="K184" s="38">
        <v>1</v>
      </c>
      <c r="L184" s="38">
        <v>153</v>
      </c>
      <c r="M184" s="38">
        <v>61200000</v>
      </c>
      <c r="N184" s="38"/>
      <c r="O184" s="38"/>
      <c r="P184" s="38"/>
      <c r="Q184" s="38">
        <v>1</v>
      </c>
      <c r="R184" s="38">
        <v>125</v>
      </c>
      <c r="S184" s="38">
        <v>20000000</v>
      </c>
      <c r="T184" s="38">
        <v>1</v>
      </c>
      <c r="U184" s="38">
        <v>254</v>
      </c>
      <c r="V184" s="38">
        <v>25400000</v>
      </c>
      <c r="W184" s="38">
        <v>1</v>
      </c>
      <c r="X184" s="38">
        <v>478</v>
      </c>
      <c r="Y184" s="38">
        <v>34416000</v>
      </c>
      <c r="Z184" s="38">
        <v>1</v>
      </c>
      <c r="AA184" s="38">
        <v>478</v>
      </c>
      <c r="AB184" s="38">
        <v>46227000</v>
      </c>
      <c r="AC184" s="38">
        <v>1</v>
      </c>
      <c r="AD184" s="38">
        <v>478</v>
      </c>
      <c r="AE184" s="38">
        <v>62422000</v>
      </c>
      <c r="AF184" s="38">
        <v>1</v>
      </c>
      <c r="AG184" s="38">
        <v>478</v>
      </c>
      <c r="AH184" s="38">
        <v>71700000</v>
      </c>
      <c r="AI184" s="38">
        <v>1</v>
      </c>
      <c r="AJ184" s="38">
        <v>478</v>
      </c>
      <c r="AK184" s="38">
        <v>32580000</v>
      </c>
      <c r="AL184" s="38"/>
      <c r="AM184" s="38"/>
      <c r="AN184" s="38"/>
      <c r="AO184" s="38"/>
    </row>
    <row r="185" spans="1:41" ht="18.75" customHeight="1" x14ac:dyDescent="0.2">
      <c r="A185" s="30"/>
      <c r="B185" s="17" t="s">
        <v>30</v>
      </c>
      <c r="C185" s="38">
        <v>1</v>
      </c>
      <c r="D185" s="38">
        <v>605</v>
      </c>
      <c r="E185" s="38"/>
      <c r="F185" s="38"/>
      <c r="G185" s="38"/>
      <c r="H185" s="38"/>
      <c r="I185" s="38"/>
      <c r="J185" s="38"/>
      <c r="K185" s="38">
        <v>1</v>
      </c>
      <c r="L185" s="38">
        <v>217</v>
      </c>
      <c r="M185" s="38">
        <v>387575000</v>
      </c>
      <c r="N185" s="38"/>
      <c r="O185" s="38"/>
      <c r="P185" s="38"/>
      <c r="Q185" s="38">
        <v>1</v>
      </c>
      <c r="R185" s="38">
        <v>120</v>
      </c>
      <c r="S185" s="38">
        <v>19200000</v>
      </c>
      <c r="T185" s="38">
        <v>1</v>
      </c>
      <c r="U185" s="38">
        <v>354</v>
      </c>
      <c r="V185" s="38">
        <v>35400000</v>
      </c>
      <c r="W185" s="38">
        <v>1</v>
      </c>
      <c r="X185" s="38">
        <v>605</v>
      </c>
      <c r="Y185" s="38">
        <v>43432000</v>
      </c>
      <c r="Z185" s="38">
        <v>1</v>
      </c>
      <c r="AA185" s="38">
        <v>605</v>
      </c>
      <c r="AB185" s="38">
        <v>77330000</v>
      </c>
      <c r="AC185" s="38">
        <v>1</v>
      </c>
      <c r="AD185" s="38">
        <v>605</v>
      </c>
      <c r="AE185" s="38">
        <v>114455000</v>
      </c>
      <c r="AF185" s="38">
        <v>1</v>
      </c>
      <c r="AG185" s="38">
        <v>605</v>
      </c>
      <c r="AH185" s="38">
        <v>90750000</v>
      </c>
      <c r="AI185" s="38">
        <v>1</v>
      </c>
      <c r="AJ185" s="38">
        <v>605</v>
      </c>
      <c r="AK185" s="38">
        <v>40960000</v>
      </c>
      <c r="AL185" s="38"/>
      <c r="AM185" s="38"/>
      <c r="AN185" s="38"/>
      <c r="AO185" s="38"/>
    </row>
    <row r="186" spans="1:41" ht="17.25" customHeight="1" x14ac:dyDescent="0.2">
      <c r="A186" s="30"/>
      <c r="B186" s="17" t="s">
        <v>31</v>
      </c>
      <c r="C186" s="38">
        <v>1</v>
      </c>
      <c r="D186" s="38">
        <v>636</v>
      </c>
      <c r="E186" s="38"/>
      <c r="F186" s="38"/>
      <c r="G186" s="38"/>
      <c r="H186" s="38"/>
      <c r="I186" s="38"/>
      <c r="J186" s="38"/>
      <c r="K186" s="38">
        <v>1</v>
      </c>
      <c r="L186" s="38">
        <v>238</v>
      </c>
      <c r="M186" s="38">
        <v>321300000</v>
      </c>
      <c r="N186" s="38"/>
      <c r="O186" s="38"/>
      <c r="P186" s="38"/>
      <c r="Q186" s="38">
        <v>1</v>
      </c>
      <c r="R186" s="38">
        <v>152</v>
      </c>
      <c r="S186" s="38">
        <v>17900000</v>
      </c>
      <c r="T186" s="38">
        <v>1</v>
      </c>
      <c r="U186" s="38">
        <v>376</v>
      </c>
      <c r="V186" s="38">
        <v>37600000</v>
      </c>
      <c r="W186" s="38">
        <v>1</v>
      </c>
      <c r="X186" s="38">
        <v>636</v>
      </c>
      <c r="Y186" s="38">
        <v>45720000</v>
      </c>
      <c r="Z186" s="38">
        <v>1</v>
      </c>
      <c r="AA186" s="38">
        <v>636</v>
      </c>
      <c r="AB186" s="38">
        <v>80179000</v>
      </c>
      <c r="AC186" s="38">
        <v>1</v>
      </c>
      <c r="AD186" s="38">
        <v>636</v>
      </c>
      <c r="AE186" s="38">
        <v>120395000</v>
      </c>
      <c r="AF186" s="38">
        <v>1</v>
      </c>
      <c r="AG186" s="38">
        <v>636</v>
      </c>
      <c r="AH186" s="38">
        <v>82550000</v>
      </c>
      <c r="AI186" s="38">
        <v>1</v>
      </c>
      <c r="AJ186" s="38">
        <v>636</v>
      </c>
      <c r="AK186" s="38">
        <v>43220000</v>
      </c>
      <c r="AL186" s="38"/>
      <c r="AM186" s="38"/>
      <c r="AN186" s="38"/>
      <c r="AO186" s="38"/>
    </row>
    <row r="187" spans="1:4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row r="1001" spans="1:41"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row>
    <row r="1002" spans="1:41"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row>
    <row r="1003" spans="1:41"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row>
  </sheetData>
  <mergeCells count="28">
    <mergeCell ref="D6:D9"/>
    <mergeCell ref="E6:P6"/>
    <mergeCell ref="E7:J7"/>
    <mergeCell ref="K7:M8"/>
    <mergeCell ref="N7:P8"/>
    <mergeCell ref="E8:G8"/>
    <mergeCell ref="H8:J8"/>
    <mergeCell ref="AF7:AH8"/>
    <mergeCell ref="AI7:AN7"/>
    <mergeCell ref="AL8:AN8"/>
    <mergeCell ref="T8:V8"/>
    <mergeCell ref="AI8:AK8"/>
    <mergeCell ref="AO103:AO105"/>
    <mergeCell ref="AO107:AO109"/>
    <mergeCell ref="A1:B1"/>
    <mergeCell ref="A2:B2"/>
    <mergeCell ref="A3:AO3"/>
    <mergeCell ref="A4:AO4"/>
    <mergeCell ref="A6:A9"/>
    <mergeCell ref="B6:B9"/>
    <mergeCell ref="C6:C9"/>
    <mergeCell ref="Q7:V7"/>
    <mergeCell ref="Q8:S8"/>
    <mergeCell ref="Q6:AN6"/>
    <mergeCell ref="AO6:AO9"/>
    <mergeCell ref="W7:Y8"/>
    <mergeCell ref="Z7:AB8"/>
    <mergeCell ref="AC7:AE8"/>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1-Tong hop toan tinh</vt:lpstr>
      <vt:lpstr>PL 2-Khoi huyen, TP</vt:lpstr>
      <vt:lpstr>Phụ luc 3 - DV truc thuoc so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2023-07-24T15:55:20Z</dcterms:created>
  <dcterms:modified xsi:type="dcterms:W3CDTF">2024-05-02T11:04:23Z</dcterms:modified>
</cp:coreProperties>
</file>